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ate1904="1"/>
  <mc:AlternateContent xmlns:mc="http://schemas.openxmlformats.org/markup-compatibility/2006">
    <mc:Choice Requires="x15">
      <x15ac:absPath xmlns:x15ac="http://schemas.microsoft.com/office/spreadsheetml/2010/11/ac" url="C:\Users\mhumphries\Desktop\"/>
    </mc:Choice>
  </mc:AlternateContent>
  <xr:revisionPtr revIDLastSave="0" documentId="13_ncr:1_{49971F85-E573-41FE-A854-00F3B2DD1030}" xr6:coauthVersionLast="36" xr6:coauthVersionMax="36" xr10:uidLastSave="{00000000-0000-0000-0000-000000000000}"/>
  <workbookProtection lockStructure="1"/>
  <bookViews>
    <workbookView xWindow="0" yWindow="0" windowWidth="16455" windowHeight="6990" xr2:uid="{00000000-000D-0000-FFFF-FFFF00000000}"/>
  </bookViews>
  <sheets>
    <sheet name="3PHT" sheetId="3" r:id="rId1"/>
    <sheet name="1PHT" sheetId="1" r:id="rId2"/>
  </sheets>
  <definedNames>
    <definedName name="_xlnm.Database" localSheetId="0">'3PHT'!$Q$66:$AG$97</definedName>
    <definedName name="_xlnm.Database">'1PHT'!$Q$66:$AG$97</definedName>
    <definedName name="EVEN_CIRCUITS" localSheetId="0">'3PHT'!$B$39:$I$61</definedName>
    <definedName name="EVEN_CIRCUITS">'1PHT'!$B$39:$I$61</definedName>
    <definedName name="GENERAL_INFO" localSheetId="0">'3PHT'!$A$1:$G$15</definedName>
    <definedName name="GENERAL_INFO">'1PHT'!$A$1:$G$15</definedName>
    <definedName name="LOAD_CALCULATIONS" localSheetId="0">'3PHT'!$D$75:$H$105</definedName>
    <definedName name="LOAD_CALCULATIONS">'1PHT'!$D$75:$H$105</definedName>
    <definedName name="ODD_CIRCUITS" localSheetId="0">'3PHT'!$B$16:$I$38</definedName>
    <definedName name="ODD_CIRCUITS">'1PHT'!$B$16:$I$38</definedName>
    <definedName name="Panel" localSheetId="0">'3PHT'!$A$1:$I$61</definedName>
    <definedName name="Panel">'1PHT'!$A$1:$I$61</definedName>
    <definedName name="_xlnm.Print_Area" localSheetId="0">'3PHT'!$B$1:$I$106</definedName>
    <definedName name="_xlnm.Print_Area">'1PHT'!$B$1:$I$106</definedName>
  </definedNames>
  <calcPr calcId="191029"/>
</workbook>
</file>

<file path=xl/calcChain.xml><?xml version="1.0" encoding="utf-8"?>
<calcChain xmlns="http://schemas.openxmlformats.org/spreadsheetml/2006/main">
  <c r="O3" i="3" l="1"/>
  <c r="O10" i="3"/>
  <c r="P10" i="3"/>
  <c r="P17" i="3" s="1"/>
  <c r="Y69" i="3" s="1"/>
  <c r="O15" i="3"/>
  <c r="P15" i="3"/>
  <c r="P16" i="3"/>
  <c r="B18" i="3"/>
  <c r="K18" i="3"/>
  <c r="L18" i="3"/>
  <c r="B19" i="3"/>
  <c r="B20" i="3" s="1"/>
  <c r="B21" i="3" s="1"/>
  <c r="B22" i="3" s="1"/>
  <c r="K19" i="3"/>
  <c r="L19" i="3"/>
  <c r="K20" i="3"/>
  <c r="L20" i="3"/>
  <c r="L62" i="3" s="1"/>
  <c r="G91" i="3" s="1"/>
  <c r="H94" i="3" s="1"/>
  <c r="I4" i="3" s="1"/>
  <c r="K21" i="3"/>
  <c r="L21" i="3"/>
  <c r="K22" i="3"/>
  <c r="L22" i="3"/>
  <c r="B23" i="3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K23" i="3"/>
  <c r="L23" i="3"/>
  <c r="K24" i="3"/>
  <c r="L24" i="3"/>
  <c r="K25" i="3"/>
  <c r="L25" i="3"/>
  <c r="K26" i="3"/>
  <c r="L26" i="3"/>
  <c r="K27" i="3"/>
  <c r="L27" i="3"/>
  <c r="K28" i="3"/>
  <c r="L28" i="3"/>
  <c r="O28" i="3"/>
  <c r="O30" i="3" s="1"/>
  <c r="K29" i="3"/>
  <c r="L29" i="3"/>
  <c r="O29" i="3"/>
  <c r="K30" i="3"/>
  <c r="L30" i="3"/>
  <c r="K31" i="3"/>
  <c r="L31" i="3"/>
  <c r="K32" i="3"/>
  <c r="L32" i="3"/>
  <c r="K33" i="3"/>
  <c r="L33" i="3"/>
  <c r="B34" i="3"/>
  <c r="B35" i="3" s="1"/>
  <c r="B36" i="3" s="1"/>
  <c r="B37" i="3" s="1"/>
  <c r="B38" i="3" s="1"/>
  <c r="K34" i="3"/>
  <c r="L34" i="3"/>
  <c r="K35" i="3"/>
  <c r="L35" i="3"/>
  <c r="K36" i="3"/>
  <c r="L36" i="3"/>
  <c r="K37" i="3"/>
  <c r="L37" i="3"/>
  <c r="K38" i="3"/>
  <c r="L38" i="3"/>
  <c r="K41" i="3"/>
  <c r="L41" i="3"/>
  <c r="B42" i="3"/>
  <c r="B43" i="3" s="1"/>
  <c r="B44" i="3" s="1"/>
  <c r="B45" i="3" s="1"/>
  <c r="B46" i="3" s="1"/>
  <c r="B47" i="3" s="1"/>
  <c r="K42" i="3"/>
  <c r="L42" i="3"/>
  <c r="K43" i="3"/>
  <c r="L43" i="3"/>
  <c r="K44" i="3"/>
  <c r="L44" i="3"/>
  <c r="K45" i="3"/>
  <c r="L45" i="3"/>
  <c r="K46" i="3"/>
  <c r="L46" i="3"/>
  <c r="K47" i="3"/>
  <c r="L47" i="3"/>
  <c r="B48" i="3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B60" i="3"/>
  <c r="B61" i="3" s="1"/>
  <c r="K60" i="3"/>
  <c r="L60" i="3"/>
  <c r="K61" i="3"/>
  <c r="L61" i="3"/>
  <c r="F75" i="3"/>
  <c r="Y75" i="3"/>
  <c r="H77" i="3"/>
  <c r="H81" i="3" s="1"/>
  <c r="Y77" i="3"/>
  <c r="H78" i="3"/>
  <c r="H79" i="3"/>
  <c r="Y79" i="3"/>
  <c r="Y85" i="3"/>
  <c r="Y88" i="3"/>
  <c r="Y90" i="3"/>
  <c r="E99" i="3"/>
  <c r="E104" i="3"/>
  <c r="I2" i="3" l="1"/>
  <c r="K62" i="3"/>
  <c r="G83" i="3" s="1"/>
  <c r="G86" i="3" s="1"/>
  <c r="Y89" i="3"/>
  <c r="Y74" i="3"/>
  <c r="Y97" i="3"/>
  <c r="Y87" i="3"/>
  <c r="Y78" i="3"/>
  <c r="Y76" i="3"/>
  <c r="Y92" i="3"/>
  <c r="Y73" i="3"/>
  <c r="Y81" i="3"/>
  <c r="Y70" i="3"/>
  <c r="Y72" i="3"/>
  <c r="Y84" i="3"/>
  <c r="Y95" i="3"/>
  <c r="Y71" i="3"/>
  <c r="Y82" i="3"/>
  <c r="Y83" i="3"/>
  <c r="Y93" i="3"/>
  <c r="Y94" i="3"/>
  <c r="Y80" i="3"/>
  <c r="Y96" i="3"/>
  <c r="Y91" i="3"/>
  <c r="Y86" i="3"/>
  <c r="O3" i="1"/>
  <c r="O10" i="1"/>
  <c r="P10" i="1"/>
  <c r="P17" i="1" s="1"/>
  <c r="O15" i="1"/>
  <c r="P15" i="1"/>
  <c r="P16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O28" i="1"/>
  <c r="K29" i="1"/>
  <c r="L29" i="1"/>
  <c r="O29" i="1"/>
  <c r="O30" i="1" s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41" i="1"/>
  <c r="L41" i="1"/>
  <c r="B42" i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F75" i="1"/>
  <c r="H77" i="1"/>
  <c r="H78" i="1"/>
  <c r="E99" i="1"/>
  <c r="H81" i="1" l="1"/>
  <c r="G87" i="3"/>
  <c r="H89" i="3"/>
  <c r="Y72" i="1"/>
  <c r="Y81" i="1"/>
  <c r="Y87" i="1"/>
  <c r="Y93" i="1"/>
  <c r="Y78" i="1"/>
  <c r="Y73" i="1"/>
  <c r="Y77" i="1"/>
  <c r="Y82" i="1"/>
  <c r="Y88" i="1"/>
  <c r="Y94" i="1"/>
  <c r="Y89" i="1"/>
  <c r="Y90" i="1"/>
  <c r="Y70" i="1"/>
  <c r="Y75" i="1"/>
  <c r="Y79" i="1"/>
  <c r="Y85" i="1"/>
  <c r="Y91" i="1"/>
  <c r="Y97" i="1"/>
  <c r="Y71" i="1"/>
  <c r="Y80" i="1"/>
  <c r="Y86" i="1"/>
  <c r="Y92" i="1"/>
  <c r="Y69" i="1"/>
  <c r="Y96" i="1"/>
  <c r="Y76" i="1"/>
  <c r="Y74" i="1"/>
  <c r="Y83" i="1"/>
  <c r="Y95" i="1"/>
  <c r="Y84" i="1"/>
  <c r="L62" i="1"/>
  <c r="G91" i="1" s="1"/>
  <c r="H94" i="1" s="1"/>
  <c r="I4" i="1" s="1"/>
  <c r="K62" i="1"/>
  <c r="G83" i="1" s="1"/>
  <c r="G86" i="1" s="1"/>
  <c r="H89" i="1" s="1"/>
  <c r="I3" i="1" s="1"/>
  <c r="G87" i="1" l="1"/>
  <c r="I3" i="3"/>
  <c r="H97" i="3"/>
  <c r="H97" i="1"/>
  <c r="H99" i="1" s="1"/>
  <c r="H101" i="1" s="1"/>
  <c r="H104" i="1" s="1"/>
  <c r="H99" i="3" l="1"/>
  <c r="H101" i="3" s="1"/>
  <c r="O1" i="3"/>
  <c r="I5" i="3"/>
  <c r="I2" i="1"/>
  <c r="I5" i="1" s="1"/>
  <c r="O1" i="1" l="1"/>
  <c r="H104" i="3"/>
  <c r="D104" i="3"/>
  <c r="I6" i="3"/>
  <c r="I7" i="3"/>
  <c r="I6" i="1"/>
  <c r="I7" i="1"/>
  <c r="I8" i="1" s="1"/>
  <c r="I9" i="1" s="1"/>
  <c r="I10" i="1" s="1"/>
  <c r="I8" i="3" l="1"/>
  <c r="I9" i="3" s="1"/>
  <c r="I10" i="3" s="1"/>
  <c r="O8" i="1"/>
  <c r="I13" i="1"/>
  <c r="I13" i="3" l="1"/>
  <c r="O8" i="3"/>
  <c r="R81" i="1"/>
  <c r="R94" i="1"/>
  <c r="R95" i="1"/>
  <c r="R79" i="1"/>
  <c r="R74" i="1"/>
  <c r="R78" i="1"/>
  <c r="R96" i="1"/>
  <c r="R87" i="1"/>
  <c r="R84" i="1"/>
  <c r="R91" i="1"/>
  <c r="R82" i="1"/>
  <c r="R73" i="1"/>
  <c r="R89" i="1"/>
  <c r="R92" i="1"/>
  <c r="R93" i="1"/>
  <c r="R86" i="1"/>
  <c r="R85" i="1"/>
  <c r="R97" i="1"/>
  <c r="R80" i="1"/>
  <c r="R90" i="1"/>
  <c r="R76" i="1"/>
  <c r="R72" i="1"/>
  <c r="R77" i="1"/>
  <c r="R83" i="1"/>
  <c r="R75" i="1"/>
  <c r="R88" i="1"/>
  <c r="R72" i="3" l="1"/>
  <c r="R74" i="3"/>
  <c r="R75" i="3"/>
  <c r="R88" i="3"/>
  <c r="R89" i="3"/>
  <c r="R73" i="3"/>
  <c r="R85" i="3"/>
  <c r="R86" i="3"/>
  <c r="R87" i="3"/>
  <c r="R96" i="3"/>
  <c r="R97" i="3"/>
  <c r="R77" i="3"/>
  <c r="R79" i="3"/>
  <c r="R76" i="3"/>
  <c r="R78" i="3"/>
  <c r="R83" i="3"/>
  <c r="R91" i="3"/>
  <c r="R93" i="3"/>
  <c r="R81" i="3"/>
  <c r="R95" i="3"/>
  <c r="R90" i="3"/>
  <c r="R82" i="3"/>
  <c r="R84" i="3"/>
  <c r="R92" i="3"/>
  <c r="R94" i="3"/>
  <c r="R80" i="3"/>
  <c r="X76" i="1"/>
  <c r="T76" i="1"/>
  <c r="V76" i="1"/>
  <c r="X83" i="1"/>
  <c r="V83" i="1"/>
  <c r="T83" i="1"/>
  <c r="X86" i="1"/>
  <c r="V86" i="1"/>
  <c r="T86" i="1"/>
  <c r="T87" i="1"/>
  <c r="V87" i="1"/>
  <c r="X87" i="1"/>
  <c r="T77" i="1"/>
  <c r="X77" i="1"/>
  <c r="V77" i="1"/>
  <c r="X93" i="1"/>
  <c r="V93" i="1"/>
  <c r="T93" i="1"/>
  <c r="X96" i="1"/>
  <c r="R102" i="1"/>
  <c r="T96" i="1"/>
  <c r="V96" i="1"/>
  <c r="R98" i="1"/>
  <c r="R104" i="1" s="1"/>
  <c r="I14" i="1" s="1"/>
  <c r="V72" i="1"/>
  <c r="X72" i="1"/>
  <c r="T72" i="1"/>
  <c r="T92" i="1"/>
  <c r="V92" i="1"/>
  <c r="X92" i="1"/>
  <c r="X78" i="1"/>
  <c r="V78" i="1"/>
  <c r="T78" i="1"/>
  <c r="R99" i="1"/>
  <c r="T74" i="1"/>
  <c r="X74" i="1"/>
  <c r="V74" i="1"/>
  <c r="T73" i="1"/>
  <c r="V73" i="1"/>
  <c r="X73" i="1"/>
  <c r="X79" i="1"/>
  <c r="V79" i="1"/>
  <c r="T79" i="1"/>
  <c r="X80" i="1"/>
  <c r="V80" i="1"/>
  <c r="T80" i="1"/>
  <c r="V82" i="1"/>
  <c r="T82" i="1"/>
  <c r="X82" i="1"/>
  <c r="V95" i="1"/>
  <c r="X95" i="1"/>
  <c r="T95" i="1"/>
  <c r="V88" i="1"/>
  <c r="X88" i="1"/>
  <c r="T88" i="1"/>
  <c r="X97" i="1"/>
  <c r="V97" i="1"/>
  <c r="T97" i="1"/>
  <c r="X91" i="1"/>
  <c r="V91" i="1"/>
  <c r="T91" i="1"/>
  <c r="V94" i="1"/>
  <c r="X94" i="1"/>
  <c r="T94" i="1"/>
  <c r="T89" i="1"/>
  <c r="V89" i="1"/>
  <c r="X89" i="1"/>
  <c r="V90" i="1"/>
  <c r="X90" i="1"/>
  <c r="R101" i="1"/>
  <c r="T90" i="1"/>
  <c r="V75" i="1"/>
  <c r="X75" i="1"/>
  <c r="T75" i="1"/>
  <c r="T85" i="1"/>
  <c r="V85" i="1"/>
  <c r="X85" i="1"/>
  <c r="T84" i="1"/>
  <c r="X84" i="1"/>
  <c r="V84" i="1"/>
  <c r="R100" i="1"/>
  <c r="T81" i="1"/>
  <c r="V81" i="1"/>
  <c r="X81" i="1"/>
  <c r="X77" i="3" l="1"/>
  <c r="T77" i="3"/>
  <c r="V77" i="3"/>
  <c r="T73" i="3"/>
  <c r="V73" i="3"/>
  <c r="X73" i="3"/>
  <c r="X97" i="3"/>
  <c r="T97" i="3"/>
  <c r="V97" i="3"/>
  <c r="T89" i="3"/>
  <c r="V89" i="3"/>
  <c r="X89" i="3"/>
  <c r="X93" i="3"/>
  <c r="T93" i="3"/>
  <c r="V93" i="3"/>
  <c r="X83" i="3"/>
  <c r="V83" i="3"/>
  <c r="T83" i="3"/>
  <c r="R102" i="3"/>
  <c r="T96" i="3"/>
  <c r="T102" i="3" s="1"/>
  <c r="V96" i="3"/>
  <c r="V102" i="3" s="1"/>
  <c r="X96" i="3"/>
  <c r="X102" i="3" s="1"/>
  <c r="T88" i="3"/>
  <c r="V88" i="3"/>
  <c r="X88" i="3"/>
  <c r="T91" i="3"/>
  <c r="V91" i="3"/>
  <c r="X91" i="3"/>
  <c r="T90" i="3"/>
  <c r="V90" i="3"/>
  <c r="X90" i="3"/>
  <c r="R101" i="3"/>
  <c r="X78" i="3"/>
  <c r="T78" i="3"/>
  <c r="R99" i="3"/>
  <c r="V78" i="3"/>
  <c r="X87" i="3"/>
  <c r="T87" i="3"/>
  <c r="V87" i="3"/>
  <c r="V75" i="3"/>
  <c r="T75" i="3"/>
  <c r="X75" i="3"/>
  <c r="V84" i="3"/>
  <c r="X84" i="3"/>
  <c r="R100" i="3"/>
  <c r="T84" i="3"/>
  <c r="T95" i="3"/>
  <c r="V95" i="3"/>
  <c r="X95" i="3"/>
  <c r="X76" i="3"/>
  <c r="T76" i="3"/>
  <c r="V76" i="3"/>
  <c r="T86" i="3"/>
  <c r="V86" i="3"/>
  <c r="X86" i="3"/>
  <c r="V74" i="3"/>
  <c r="T74" i="3"/>
  <c r="X74" i="3"/>
  <c r="V92" i="3"/>
  <c r="X92" i="3"/>
  <c r="T92" i="3"/>
  <c r="X82" i="3"/>
  <c r="V82" i="3"/>
  <c r="T82" i="3"/>
  <c r="V80" i="3"/>
  <c r="X80" i="3"/>
  <c r="T80" i="3"/>
  <c r="X94" i="3"/>
  <c r="T94" i="3"/>
  <c r="V94" i="3"/>
  <c r="V81" i="3"/>
  <c r="X81" i="3"/>
  <c r="T81" i="3"/>
  <c r="X79" i="3"/>
  <c r="T79" i="3"/>
  <c r="V79" i="3"/>
  <c r="T85" i="3"/>
  <c r="V85" i="3"/>
  <c r="X85" i="3"/>
  <c r="R98" i="3"/>
  <c r="R104" i="3" s="1"/>
  <c r="I14" i="3" s="1"/>
  <c r="T72" i="3"/>
  <c r="T98" i="3" s="1"/>
  <c r="T104" i="3" s="1"/>
  <c r="I11" i="3" s="1"/>
  <c r="V72" i="3"/>
  <c r="V98" i="3" s="1"/>
  <c r="V104" i="3" s="1"/>
  <c r="I15" i="3" s="1"/>
  <c r="X72" i="3"/>
  <c r="X98" i="3" s="1"/>
  <c r="X104" i="3" s="1"/>
  <c r="I12" i="3" s="1"/>
  <c r="T99" i="1"/>
  <c r="T102" i="1"/>
  <c r="V99" i="1"/>
  <c r="V98" i="1"/>
  <c r="V104" i="1" s="1"/>
  <c r="I15" i="1" s="1"/>
  <c r="X100" i="1"/>
  <c r="T101" i="1"/>
  <c r="X99" i="1"/>
  <c r="V102" i="1"/>
  <c r="V101" i="1"/>
  <c r="X102" i="1"/>
  <c r="T98" i="1"/>
  <c r="T104" i="1" s="1"/>
  <c r="I11" i="1" s="1"/>
  <c r="V100" i="1"/>
  <c r="T100" i="1"/>
  <c r="X101" i="1"/>
  <c r="X98" i="1"/>
  <c r="X104" i="1" s="1"/>
  <c r="I12" i="1" s="1"/>
  <c r="V99" i="3" l="1"/>
  <c r="V101" i="3"/>
  <c r="T101" i="3"/>
  <c r="T100" i="3"/>
  <c r="T99" i="3"/>
  <c r="X99" i="3"/>
  <c r="X100" i="3"/>
  <c r="V100" i="3"/>
  <c r="X101" i="3"/>
</calcChain>
</file>

<file path=xl/sharedStrings.xml><?xml version="1.0" encoding="utf-8"?>
<sst xmlns="http://schemas.openxmlformats.org/spreadsheetml/2006/main" count="1093" uniqueCount="148">
  <si>
    <t>PANEL</t>
  </si>
  <si>
    <t>AUTO CALCULATIONS</t>
  </si>
  <si>
    <t>CONNECTED AMPS</t>
  </si>
  <si>
    <t>HIGH VOLTAGE</t>
  </si>
  <si>
    <t>SYM RMS AMPS</t>
  </si>
  <si>
    <t>LOAD</t>
  </si>
  <si>
    <t>LOW VOLTAGE</t>
  </si>
  <si>
    <t>BREAKER TYPE</t>
  </si>
  <si>
    <t>THQB</t>
  </si>
  <si>
    <t>"D" DIVERSITY</t>
  </si>
  <si>
    <t>%FACTOR</t>
  </si>
  <si>
    <t>PHASE</t>
  </si>
  <si>
    <t>MAIN BKR AMPS</t>
  </si>
  <si>
    <t>NONE</t>
  </si>
  <si>
    <t>25% "C" LOAD</t>
  </si>
  <si>
    <t>HERTZ</t>
  </si>
  <si>
    <t>FEED TOP/BOTTOM</t>
  </si>
  <si>
    <t>TOP</t>
  </si>
  <si>
    <t>TOTAL WATTS</t>
  </si>
  <si>
    <t>NEUTRAL BUS Y/N</t>
  </si>
  <si>
    <t>Y</t>
  </si>
  <si>
    <t>MOUNTING</t>
  </si>
  <si>
    <t>SURFACE</t>
  </si>
  <si>
    <t>TOTAL KVA</t>
  </si>
  <si>
    <t>GROUND BUS Y/N</t>
  </si>
  <si>
    <t>N</t>
  </si>
  <si>
    <t>COVER TYPE</t>
  </si>
  <si>
    <t>DOOR IN DOOR</t>
  </si>
  <si>
    <t>CONN AMPS</t>
  </si>
  <si>
    <t>GND WIRE Y/N</t>
  </si>
  <si>
    <t>MANUFACTURER</t>
  </si>
  <si>
    <t>GE</t>
  </si>
  <si>
    <t>FACTOR AMPS</t>
  </si>
  <si>
    <t>COMPUTED AMPS</t>
  </si>
  <si>
    <t>THW</t>
  </si>
  <si>
    <t>TOTAL AMPS</t>
  </si>
  <si>
    <t>FED FROM</t>
  </si>
  <si>
    <t>MSWBD</t>
  </si>
  <si>
    <t>DESIGN AMPS</t>
  </si>
  <si>
    <t>GROUND</t>
  </si>
  <si>
    <t>#  OF CIRCUITS</t>
  </si>
  <si>
    <t># OF CONDUITS</t>
  </si>
  <si>
    <t>MIN. AMPS</t>
  </si>
  <si>
    <t>CONDUIT SIZE</t>
  </si>
  <si>
    <t xml:space="preserve">% FACTOR </t>
  </si>
  <si>
    <t># OF CABLES</t>
  </si>
  <si>
    <t>BUSSING</t>
  </si>
  <si>
    <t>COPPER</t>
  </si>
  <si>
    <t>SIZE OF CABLE</t>
  </si>
  <si>
    <t>ISOLATED GND</t>
  </si>
  <si>
    <t>NO</t>
  </si>
  <si>
    <t>SIZE OF GND</t>
  </si>
  <si>
    <t>TYPE</t>
  </si>
  <si>
    <t>NETURAL</t>
  </si>
  <si>
    <t>CIR #</t>
  </si>
  <si>
    <t>BREAKER</t>
  </si>
  <si>
    <t xml:space="preserve">                CIRCUIT DESCRIPTION</t>
  </si>
  <si>
    <t>L1</t>
  </si>
  <si>
    <t>L2</t>
  </si>
  <si>
    <t>DIVERSITY</t>
  </si>
  <si>
    <t>CONTINUOUS</t>
  </si>
  <si>
    <t>COLUMN SELECTION</t>
  </si>
  <si>
    <t>--------</t>
  </si>
  <si>
    <t>30A-3P</t>
  </si>
  <si>
    <t>FREEZER</t>
  </si>
  <si>
    <t>SPARE</t>
  </si>
  <si>
    <t>20A-3P</t>
  </si>
  <si>
    <t>20A-1P</t>
  </si>
  <si>
    <t>WAFFLE</t>
  </si>
  <si>
    <t>SPACE</t>
  </si>
  <si>
    <t>WIRES</t>
  </si>
  <si>
    <t>TOTAL</t>
  </si>
  <si>
    <t>RECEPTACLES</t>
  </si>
  <si>
    <t>D</t>
  </si>
  <si>
    <t>20A-2P</t>
  </si>
  <si>
    <t>COUNTER RECEPTACLES</t>
  </si>
  <si>
    <t xml:space="preserve">SOFT SERVE RECEPTACLES </t>
  </si>
  <si>
    <t>SOFT SERVE RECEPTACLES 1</t>
  </si>
  <si>
    <t>SOFT SERVE RECEPTACLES 2</t>
  </si>
  <si>
    <t>CONDUCTOR AND CONDUIT SIZING DATABASE FOR THREE PHASE PANELS</t>
  </si>
  <si>
    <t>SAMPLE DATABASE COPPER CONDUCTORS 75º C</t>
  </si>
  <si>
    <t>AMPS</t>
  </si>
  <si>
    <t>SELECTED</t>
  </si>
  <si>
    <t>#WIRES</t>
  </si>
  <si>
    <t>WIRE</t>
  </si>
  <si>
    <t xml:space="preserve">SELECTED </t>
  </si>
  <si>
    <t>GND</t>
  </si>
  <si>
    <t>C-SIZE</t>
  </si>
  <si>
    <t>75º C</t>
  </si>
  <si>
    <t>CONDUCTOR</t>
  </si>
  <si>
    <t>PER</t>
  </si>
  <si>
    <t>NUMBER OF</t>
  </si>
  <si>
    <t>SIZE</t>
  </si>
  <si>
    <t xml:space="preserve">GROUND </t>
  </si>
  <si>
    <t>CONDUIT</t>
  </si>
  <si>
    <t>3W</t>
  </si>
  <si>
    <t>3W W/G</t>
  </si>
  <si>
    <t>4W</t>
  </si>
  <si>
    <t>4W W/G</t>
  </si>
  <si>
    <t>CONDUCTORS</t>
  </si>
  <si>
    <t>THHN</t>
  </si>
  <si>
    <t>#6</t>
  </si>
  <si>
    <t>#8</t>
  </si>
  <si>
    <t>1"</t>
  </si>
  <si>
    <t>3/4"</t>
  </si>
  <si>
    <t>1 1/4"</t>
  </si>
  <si>
    <t>#4</t>
  </si>
  <si>
    <t>#3</t>
  </si>
  <si>
    <t>LOAD CALCULATIONS FOR PANEL</t>
  </si>
  <si>
    <t>#2</t>
  </si>
  <si>
    <t>1 1/2"</t>
  </si>
  <si>
    <t>#1</t>
  </si>
  <si>
    <t>2"</t>
  </si>
  <si>
    <t>CONNECTED LOAD LINE   L1</t>
  </si>
  <si>
    <t>#1/0</t>
  </si>
  <si>
    <t>CONNECTED LOAD LINE   L2</t>
  </si>
  <si>
    <t>#2/0</t>
  </si>
  <si>
    <t>#3/0</t>
  </si>
  <si>
    <t>2 1/2"</t>
  </si>
  <si>
    <t>#4/0</t>
  </si>
  <si>
    <t>SUB TOTAL WATTS</t>
  </si>
  <si>
    <t>250 KCM</t>
  </si>
  <si>
    <t>3"</t>
  </si>
  <si>
    <t>300 KCM</t>
  </si>
  <si>
    <t>RECEPTACLE LOAD</t>
  </si>
  <si>
    <t>350 KCM</t>
  </si>
  <si>
    <t>LESS 1ST 10,000 WATTS</t>
  </si>
  <si>
    <t>400 KCM</t>
  </si>
  <si>
    <t>500 KCM</t>
  </si>
  <si>
    <t>3 1/2"</t>
  </si>
  <si>
    <t>REMAINING WATTAGE</t>
  </si>
  <si>
    <t>50% OF THE REMAINING WATTAGE</t>
  </si>
  <si>
    <t>CONTINUOUS LOAD</t>
  </si>
  <si>
    <t xml:space="preserve">     X    .25</t>
  </si>
  <si>
    <t>PLUS 25% OF THE CONTINUOUS LOAD</t>
  </si>
  <si>
    <t>SUB TOTAL</t>
  </si>
  <si>
    <t xml:space="preserve">FACTOR </t>
  </si>
  <si>
    <t xml:space="preserve"> = </t>
  </si>
  <si>
    <t xml:space="preserve">PANEL SIZE </t>
  </si>
  <si>
    <t>200 AMPS</t>
  </si>
  <si>
    <t xml:space="preserve">"A"  </t>
  </si>
  <si>
    <t>WIRE TYPE</t>
  </si>
  <si>
    <t>DISPLAY</t>
  </si>
  <si>
    <t>LESS RECEP DEMAND (PER Article 220-44 NEC)</t>
  </si>
  <si>
    <t>LAST MODIFIED</t>
  </si>
  <si>
    <t>CONNECTED LOAD LINE   L3</t>
  </si>
  <si>
    <t>L3</t>
  </si>
  <si>
    <t>%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</si>
</sst>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\ \ \ &quot;W&quot;"/>
    <numFmt numFmtId="165" formatCode="#,##0\ &quot;W&quot;"/>
    <numFmt numFmtId="166" formatCode="#,##0\ \ \ \ &quot;W&quot;\ \ "/>
    <numFmt numFmtId="167" formatCode="#,##0\ \ \ \ &quot;A&quot;\ \ "/>
    <numFmt numFmtId="168" formatCode="0&quot;%&quot;"/>
    <numFmt numFmtId="169" formatCode="\ \ \ &quot;/ 1.73   /    &quot;0\ &quot;V&quot;"/>
  </numFmts>
  <fonts count="4" x14ac:knownFonts="1">
    <font>
      <sz val="8"/>
      <name val="Helv"/>
    </font>
    <font>
      <b/>
      <sz val="8"/>
      <name val="Helv"/>
    </font>
    <font>
      <b/>
      <sz val="7"/>
      <name val="Helv"/>
    </font>
    <font>
      <sz val="7"/>
      <name val="Helv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3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Protection="1">
      <protection hidden="1"/>
    </xf>
    <xf numFmtId="0" fontId="0" fillId="0" borderId="1" xfId="0" applyNumberFormat="1" applyBorder="1" applyProtection="1">
      <protection hidden="1"/>
    </xf>
    <xf numFmtId="3" fontId="0" fillId="0" borderId="1" xfId="0" applyNumberFormat="1" applyBorder="1" applyProtection="1"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right"/>
      <protection hidden="1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left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0" borderId="2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left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left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0" fontId="0" fillId="0" borderId="8" xfId="0" applyNumberFormat="1" applyBorder="1" applyProtection="1">
      <protection hidden="1"/>
    </xf>
    <xf numFmtId="0" fontId="0" fillId="0" borderId="9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0" fontId="0" fillId="0" borderId="11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3" fontId="0" fillId="0" borderId="10" xfId="0" applyNumberFormat="1" applyBorder="1" applyAlignment="1" applyProtection="1">
      <alignment horizontal="center"/>
      <protection locked="0" hidden="1"/>
    </xf>
    <xf numFmtId="0" fontId="0" fillId="0" borderId="12" xfId="0" applyNumberFormat="1" applyBorder="1" applyAlignment="1" applyProtection="1">
      <alignment horizontal="right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1" fillId="0" borderId="13" xfId="0" applyNumberFormat="1" applyFont="1" applyBorder="1" applyProtection="1">
      <protection hidden="1"/>
    </xf>
    <xf numFmtId="0" fontId="1" fillId="0" borderId="14" xfId="0" applyNumberFormat="1" applyFont="1" applyBorder="1" applyProtection="1">
      <protection hidden="1"/>
    </xf>
    <xf numFmtId="0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NumberFormat="1" applyBorder="1" applyProtection="1">
      <protection hidden="1"/>
    </xf>
    <xf numFmtId="3" fontId="0" fillId="0" borderId="14" xfId="0" applyNumberFormat="1" applyBorder="1" applyProtection="1">
      <protection hidden="1"/>
    </xf>
    <xf numFmtId="3" fontId="1" fillId="0" borderId="15" xfId="0" applyNumberFormat="1" applyFont="1" applyBorder="1" applyAlignment="1" applyProtection="1">
      <alignment horizontal="left"/>
      <protection hidden="1"/>
    </xf>
    <xf numFmtId="3" fontId="1" fillId="0" borderId="16" xfId="0" applyNumberFormat="1" applyFont="1" applyBorder="1" applyAlignment="1" applyProtection="1">
      <alignment horizontal="center"/>
      <protection hidden="1"/>
    </xf>
    <xf numFmtId="164" fontId="0" fillId="0" borderId="17" xfId="0" applyNumberFormat="1" applyBorder="1" applyAlignment="1" applyProtection="1">
      <alignment horizontal="right"/>
      <protection hidden="1"/>
    </xf>
    <xf numFmtId="3" fontId="0" fillId="0" borderId="17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hidden="1"/>
    </xf>
    <xf numFmtId="3" fontId="0" fillId="0" borderId="18" xfId="0" applyNumberFormat="1" applyBorder="1" applyProtection="1">
      <protection hidden="1"/>
    </xf>
    <xf numFmtId="3" fontId="0" fillId="0" borderId="21" xfId="0" applyNumberFormat="1" applyBorder="1" applyAlignment="1" applyProtection="1">
      <alignment horizont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 horizontal="center"/>
      <protection locked="0" hidden="1"/>
    </xf>
    <xf numFmtId="0" fontId="0" fillId="0" borderId="25" xfId="0" applyNumberFormat="1" applyBorder="1" applyAlignment="1" applyProtection="1">
      <alignment horizontal="right"/>
      <protection hidden="1"/>
    </xf>
    <xf numFmtId="3" fontId="0" fillId="0" borderId="26" xfId="0" applyNumberFormat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0" fontId="0" fillId="0" borderId="29" xfId="0" applyNumberFormat="1" applyBorder="1" applyProtection="1">
      <protection hidden="1"/>
    </xf>
    <xf numFmtId="0" fontId="0" fillId="0" borderId="30" xfId="0" applyNumberFormat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locked="0" hidden="1"/>
    </xf>
    <xf numFmtId="0" fontId="1" fillId="0" borderId="33" xfId="0" applyNumberFormat="1" applyFont="1" applyBorder="1" applyAlignment="1" applyProtection="1">
      <alignment horizontal="center"/>
      <protection hidden="1"/>
    </xf>
    <xf numFmtId="3" fontId="2" fillId="0" borderId="3" xfId="0" applyNumberFormat="1" applyFont="1" applyBorder="1" applyProtection="1">
      <protection hidden="1"/>
    </xf>
    <xf numFmtId="3" fontId="2" fillId="0" borderId="4" xfId="0" applyNumberFormat="1" applyFont="1" applyBorder="1" applyProtection="1">
      <protection hidden="1"/>
    </xf>
    <xf numFmtId="3" fontId="2" fillId="0" borderId="19" xfId="0" applyNumberFormat="1" applyFont="1" applyBorder="1" applyProtection="1">
      <protection hidden="1"/>
    </xf>
    <xf numFmtId="0" fontId="2" fillId="0" borderId="4" xfId="0" applyNumberFormat="1" applyFont="1" applyBorder="1" applyAlignment="1" applyProtection="1">
      <alignment horizontal="left"/>
      <protection hidden="1"/>
    </xf>
    <xf numFmtId="0" fontId="3" fillId="0" borderId="4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0" fontId="2" fillId="0" borderId="34" xfId="0" applyNumberFormat="1" applyFont="1" applyBorder="1" applyAlignment="1" applyProtection="1">
      <alignment horizontal="left"/>
      <protection hidden="1"/>
    </xf>
    <xf numFmtId="0" fontId="2" fillId="0" borderId="3" xfId="0" applyNumberFormat="1" applyFont="1" applyBorder="1" applyAlignment="1" applyProtection="1">
      <alignment horizontal="center"/>
      <protection hidden="1"/>
    </xf>
    <xf numFmtId="1" fontId="2" fillId="0" borderId="3" xfId="0" applyNumberFormat="1" applyFont="1" applyBorder="1" applyAlignment="1" applyProtection="1">
      <alignment horizontal="center"/>
      <protection hidden="1"/>
    </xf>
    <xf numFmtId="3" fontId="2" fillId="0" borderId="34" xfId="0" applyNumberFormat="1" applyFont="1" applyBorder="1" applyAlignment="1" applyProtection="1">
      <alignment horizontal="left"/>
      <protection hidden="1"/>
    </xf>
    <xf numFmtId="0" fontId="2" fillId="0" borderId="3" xfId="0" applyNumberFormat="1" applyFont="1" applyBorder="1" applyProtection="1">
      <protection hidden="1"/>
    </xf>
    <xf numFmtId="0" fontId="2" fillId="0" borderId="34" xfId="0" applyNumberFormat="1" applyFont="1" applyBorder="1" applyProtection="1">
      <protection hidden="1"/>
    </xf>
    <xf numFmtId="0" fontId="2" fillId="0" borderId="35" xfId="0" applyNumberFormat="1" applyFont="1" applyBorder="1" applyAlignment="1" applyProtection="1">
      <alignment horizontal="left"/>
      <protection hidden="1"/>
    </xf>
    <xf numFmtId="0" fontId="2" fillId="0" borderId="20" xfId="0" applyNumberFormat="1" applyFont="1" applyBorder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" fontId="2" fillId="0" borderId="6" xfId="0" applyNumberFormat="1" applyFont="1" applyBorder="1" applyAlignment="1" applyProtection="1">
      <alignment horizontal="center"/>
      <protection hidden="1"/>
    </xf>
    <xf numFmtId="0" fontId="2" fillId="0" borderId="6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NumberFormat="1" applyFont="1" applyBorder="1" applyAlignment="1" applyProtection="1">
      <alignment horizontal="center"/>
      <protection hidden="1"/>
    </xf>
    <xf numFmtId="1" fontId="1" fillId="0" borderId="36" xfId="0" applyNumberFormat="1" applyFont="1" applyBorder="1" applyAlignment="1" applyProtection="1">
      <alignment horizontal="center"/>
      <protection hidden="1"/>
    </xf>
    <xf numFmtId="1" fontId="1" fillId="0" borderId="33" xfId="0" applyNumberFormat="1" applyFont="1" applyBorder="1" applyAlignment="1" applyProtection="1">
      <alignment horizontal="center"/>
      <protection hidden="1"/>
    </xf>
    <xf numFmtId="0" fontId="1" fillId="0" borderId="37" xfId="0" applyNumberFormat="1" applyFont="1" applyBorder="1" applyAlignment="1" applyProtection="1">
      <alignment horizontal="center"/>
      <protection hidden="1"/>
    </xf>
    <xf numFmtId="1" fontId="2" fillId="0" borderId="38" xfId="0" applyNumberFormat="1" applyFont="1" applyBorder="1" applyAlignment="1" applyProtection="1">
      <alignment horizontal="center"/>
      <protection hidden="1"/>
    </xf>
    <xf numFmtId="0" fontId="2" fillId="0" borderId="26" xfId="0" applyNumberFormat="1" applyFont="1" applyBorder="1" applyAlignment="1" applyProtection="1">
      <alignment horizontal="center"/>
      <protection hidden="1"/>
    </xf>
    <xf numFmtId="1" fontId="2" fillId="0" borderId="39" xfId="0" applyNumberFormat="1" applyFont="1" applyBorder="1" applyAlignment="1" applyProtection="1">
      <alignment horizontal="center"/>
      <protection hidden="1"/>
    </xf>
    <xf numFmtId="0" fontId="2" fillId="0" borderId="40" xfId="0" applyNumberFormat="1" applyFont="1" applyBorder="1" applyAlignment="1" applyProtection="1">
      <alignment horizontal="center"/>
      <protection hidden="1"/>
    </xf>
    <xf numFmtId="0" fontId="0" fillId="0" borderId="40" xfId="0" applyNumberFormat="1" applyBorder="1" applyAlignment="1" applyProtection="1">
      <alignment horizontal="center"/>
      <protection hidden="1"/>
    </xf>
    <xf numFmtId="1" fontId="0" fillId="0" borderId="39" xfId="0" applyNumberFormat="1" applyBorder="1" applyAlignment="1" applyProtection="1">
      <alignment horizontal="center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0" fontId="0" fillId="0" borderId="42" xfId="0" applyNumberFormat="1" applyBorder="1" applyAlignment="1" applyProtection="1">
      <alignment horizontal="center"/>
      <protection hidden="1"/>
    </xf>
    <xf numFmtId="1" fontId="2" fillId="0" borderId="41" xfId="0" applyNumberFormat="1" applyFont="1" applyBorder="1" applyAlignment="1" applyProtection="1">
      <alignment horizontal="center"/>
      <protection hidden="1"/>
    </xf>
    <xf numFmtId="1" fontId="2" fillId="0" borderId="30" xfId="0" applyNumberFormat="1" applyFont="1" applyBorder="1" applyAlignment="1" applyProtection="1">
      <alignment horizontal="center"/>
      <protection hidden="1"/>
    </xf>
    <xf numFmtId="0" fontId="2" fillId="0" borderId="30" xfId="0" applyNumberFormat="1" applyFont="1" applyBorder="1" applyAlignment="1" applyProtection="1">
      <alignment horizontal="center"/>
      <protection hidden="1"/>
    </xf>
    <xf numFmtId="0" fontId="2" fillId="0" borderId="42" xfId="0" applyNumberFormat="1" applyFont="1" applyBorder="1" applyAlignment="1" applyProtection="1">
      <alignment horizontal="center"/>
      <protection hidden="1"/>
    </xf>
    <xf numFmtId="0" fontId="1" fillId="0" borderId="43" xfId="0" applyNumberFormat="1" applyFont="1" applyBorder="1" applyAlignment="1" applyProtection="1">
      <alignment horizontal="left"/>
      <protection hidden="1"/>
    </xf>
    <xf numFmtId="0" fontId="0" fillId="0" borderId="44" xfId="0" applyNumberFormat="1" applyBorder="1" applyProtection="1">
      <protection hidden="1"/>
    </xf>
    <xf numFmtId="0" fontId="1" fillId="0" borderId="44" xfId="0" applyNumberFormat="1" applyFont="1" applyBorder="1" applyProtection="1">
      <protection hidden="1"/>
    </xf>
    <xf numFmtId="3" fontId="0" fillId="0" borderId="44" xfId="0" applyNumberFormat="1" applyBorder="1" applyProtection="1">
      <protection hidden="1"/>
    </xf>
    <xf numFmtId="3" fontId="0" fillId="0" borderId="45" xfId="0" applyNumberFormat="1" applyBorder="1" applyProtection="1">
      <protection hidden="1"/>
    </xf>
    <xf numFmtId="0" fontId="0" fillId="0" borderId="25" xfId="0" applyNumberFormat="1" applyBorder="1" applyAlignment="1" applyProtection="1">
      <alignment horizontal="left"/>
      <protection hidden="1"/>
    </xf>
    <xf numFmtId="3" fontId="0" fillId="0" borderId="46" xfId="0" applyNumberFormat="1" applyBorder="1" applyProtection="1">
      <protection hidden="1"/>
    </xf>
    <xf numFmtId="0" fontId="1" fillId="0" borderId="47" xfId="0" applyNumberFormat="1" applyFont="1" applyBorder="1" applyAlignment="1" applyProtection="1">
      <alignment horizontal="left"/>
      <protection hidden="1"/>
    </xf>
    <xf numFmtId="0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166" fontId="0" fillId="0" borderId="48" xfId="0" applyNumberFormat="1" applyBorder="1" applyProtection="1"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166" fontId="0" fillId="0" borderId="48" xfId="0" applyNumberFormat="1" applyBorder="1" applyAlignment="1" applyProtection="1">
      <alignment horizontal="right"/>
      <protection hidden="1"/>
    </xf>
    <xf numFmtId="168" fontId="0" fillId="0" borderId="0" xfId="0" applyNumberFormat="1" applyBorder="1" applyAlignment="1" applyProtection="1">
      <alignment horizontal="left"/>
      <protection hidden="1"/>
    </xf>
    <xf numFmtId="3" fontId="0" fillId="0" borderId="0" xfId="0" applyNumberFormat="1" applyBorder="1" applyProtection="1">
      <protection hidden="1"/>
    </xf>
    <xf numFmtId="3" fontId="0" fillId="0" borderId="48" xfId="0" applyNumberFormat="1" applyBorder="1" applyProtection="1">
      <protection hidden="1"/>
    </xf>
    <xf numFmtId="165" fontId="0" fillId="0" borderId="47" xfId="0" applyNumberFormat="1" applyBorder="1" applyAlignment="1" applyProtection="1">
      <alignment horizontal="right"/>
      <protection hidden="1"/>
    </xf>
    <xf numFmtId="169" fontId="0" fillId="0" borderId="0" xfId="0" applyNumberFormat="1" applyBorder="1" applyAlignment="1" applyProtection="1">
      <alignment horizontal="left"/>
      <protection hidden="1"/>
    </xf>
    <xf numFmtId="167" fontId="0" fillId="0" borderId="48" xfId="0" applyNumberFormat="1" applyBorder="1" applyProtection="1">
      <protection hidden="1"/>
    </xf>
    <xf numFmtId="0" fontId="0" fillId="0" borderId="27" xfId="0" applyNumberFormat="1" applyBorder="1" applyAlignment="1" applyProtection="1">
      <alignment horizontal="left"/>
      <protection hidden="1"/>
    </xf>
    <xf numFmtId="3" fontId="0" fillId="0" borderId="29" xfId="0" applyNumberFormat="1" applyBorder="1" applyProtection="1">
      <protection hidden="1"/>
    </xf>
    <xf numFmtId="3" fontId="0" fillId="0" borderId="49" xfId="0" applyNumberFormat="1" applyBorder="1" applyProtection="1">
      <protection hidden="1"/>
    </xf>
    <xf numFmtId="0" fontId="1" fillId="0" borderId="50" xfId="0" applyNumberFormat="1" applyFont="1" applyBorder="1" applyAlignment="1" applyProtection="1">
      <alignment horizontal="center"/>
      <protection hidden="1"/>
    </xf>
    <xf numFmtId="0" fontId="1" fillId="0" borderId="51" xfId="0" applyNumberFormat="1" applyFont="1" applyBorder="1" applyAlignment="1" applyProtection="1">
      <alignment horizontal="center"/>
      <protection hidden="1"/>
    </xf>
    <xf numFmtId="0" fontId="1" fillId="0" borderId="51" xfId="0" applyNumberFormat="1" applyFont="1" applyBorder="1" applyAlignment="1" applyProtection="1">
      <alignment horizontal="left"/>
      <protection hidden="1"/>
    </xf>
    <xf numFmtId="0" fontId="1" fillId="0" borderId="52" xfId="0" applyNumberFormat="1" applyFont="1" applyBorder="1" applyAlignment="1" applyProtection="1">
      <alignment horizontal="center"/>
      <protection hidden="1"/>
    </xf>
    <xf numFmtId="0" fontId="1" fillId="0" borderId="53" xfId="0" applyNumberFormat="1" applyFont="1" applyBorder="1" applyAlignment="1" applyProtection="1">
      <alignment horizontal="center"/>
      <protection hidden="1"/>
    </xf>
    <xf numFmtId="3" fontId="1" fillId="0" borderId="51" xfId="0" applyNumberFormat="1" applyFont="1" applyBorder="1" applyAlignment="1" applyProtection="1">
      <alignment horizontal="center"/>
      <protection hidden="1"/>
    </xf>
    <xf numFmtId="3" fontId="1" fillId="0" borderId="54" xfId="0" applyNumberFormat="1" applyFont="1" applyBorder="1" applyAlignment="1" applyProtection="1">
      <alignment horizontal="center"/>
      <protection hidden="1"/>
    </xf>
    <xf numFmtId="0" fontId="1" fillId="0" borderId="47" xfId="0" applyNumberFormat="1" applyFont="1" applyFill="1" applyBorder="1" applyAlignment="1" applyProtection="1">
      <alignment horizontal="left"/>
      <protection hidden="1"/>
    </xf>
    <xf numFmtId="15" fontId="0" fillId="0" borderId="0" xfId="0" applyNumberFormat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Protection="1">
      <protection hidden="1"/>
    </xf>
    <xf numFmtId="0" fontId="2" fillId="0" borderId="34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7E90-6693-4983-AF9D-34AF89771FFC}">
  <dimension ref="A1:AG112"/>
  <sheetViews>
    <sheetView showGridLines="0" tabSelected="1" zoomScaleNormal="100" workbookViewId="0">
      <selection activeCell="G120" sqref="G120"/>
    </sheetView>
  </sheetViews>
  <sheetFormatPr defaultColWidth="0" defaultRowHeight="10.5" x14ac:dyDescent="0.15"/>
  <cols>
    <col min="1" max="1" width="1.83203125" style="1" customWidth="1"/>
    <col min="2" max="2" width="6.83203125" style="1" customWidth="1"/>
    <col min="3" max="3" width="10.83203125" style="2" customWidth="1"/>
    <col min="4" max="4" width="17.83203125" style="3" customWidth="1"/>
    <col min="5" max="5" width="17.83203125" style="2" customWidth="1"/>
    <col min="6" max="6" width="1.83203125" style="2" customWidth="1"/>
    <col min="7" max="7" width="13.83203125" style="4" customWidth="1"/>
    <col min="8" max="8" width="14.83203125" style="4" customWidth="1"/>
    <col min="9" max="9" width="13.83203125" style="4" customWidth="1"/>
    <col min="10" max="10" width="7.83203125" style="4" customWidth="1"/>
    <col min="11" max="12" width="0" style="4" hidden="1"/>
    <col min="13" max="14" width="0" style="2" hidden="1"/>
    <col min="15" max="15" width="0" style="5" hidden="1"/>
    <col min="16" max="16" width="0" style="3" hidden="1"/>
    <col min="17" max="17" width="7.83203125" style="6" customWidth="1"/>
    <col min="18" max="18" width="0" style="6" hidden="1"/>
    <col min="19" max="19" width="7.83203125" style="7" customWidth="1"/>
    <col min="20" max="20" width="0" style="7" hidden="1"/>
    <col min="21" max="21" width="8.83203125" style="7" customWidth="1"/>
    <col min="22" max="22" width="0" style="7" hidden="1"/>
    <col min="23" max="23" width="7.83203125" style="7" customWidth="1"/>
    <col min="24" max="24" width="0" style="7" hidden="1"/>
    <col min="25" max="25" width="0" style="3" hidden="1"/>
    <col min="26" max="33" width="7.83203125" customWidth="1"/>
    <col min="34" max="34" width="10.83203125" customWidth="1"/>
  </cols>
  <sheetData>
    <row r="1" spans="1:33" x14ac:dyDescent="0.15">
      <c r="A1" s="8"/>
      <c r="B1" s="53" t="s">
        <v>0</v>
      </c>
      <c r="C1" s="54"/>
      <c r="D1" s="55" t="s">
        <v>140</v>
      </c>
      <c r="E1" s="56"/>
      <c r="F1" s="56"/>
      <c r="G1" s="57"/>
      <c r="H1" s="58" t="s">
        <v>1</v>
      </c>
      <c r="I1" s="59"/>
      <c r="J1" s="11"/>
      <c r="K1" s="11"/>
      <c r="L1" s="11"/>
      <c r="M1" s="12"/>
      <c r="N1" s="12" t="s">
        <v>2</v>
      </c>
      <c r="O1" s="13">
        <f>SUM(I2:I4)/D2/1.73</f>
        <v>133.36482881280568</v>
      </c>
      <c r="P1" s="14"/>
      <c r="Q1" s="15"/>
      <c r="R1" s="15"/>
      <c r="S1" s="16"/>
      <c r="T1" s="16"/>
      <c r="U1" s="16"/>
      <c r="V1" s="15"/>
      <c r="W1" s="16"/>
      <c r="X1" s="15"/>
      <c r="Y1" s="16"/>
      <c r="Z1" s="16"/>
      <c r="AA1" s="16"/>
      <c r="AB1" s="16"/>
      <c r="AC1" s="16"/>
      <c r="AD1" s="16"/>
      <c r="AE1" s="16"/>
      <c r="AF1" s="16"/>
      <c r="AG1" s="16"/>
    </row>
    <row r="2" spans="1:33" x14ac:dyDescent="0.15">
      <c r="A2" s="17"/>
      <c r="B2" s="88" t="s">
        <v>3</v>
      </c>
      <c r="C2" s="89"/>
      <c r="D2" s="18">
        <v>208</v>
      </c>
      <c r="E2" s="85" t="s">
        <v>4</v>
      </c>
      <c r="F2" s="19"/>
      <c r="G2" s="18">
        <v>10000</v>
      </c>
      <c r="H2" s="82" t="s">
        <v>5</v>
      </c>
      <c r="I2" s="60">
        <f>H81</f>
        <v>59580</v>
      </c>
      <c r="J2" s="20"/>
      <c r="K2" s="20"/>
      <c r="L2" s="20"/>
      <c r="M2" s="12"/>
      <c r="N2" s="12"/>
      <c r="O2" s="13"/>
      <c r="P2" s="13"/>
      <c r="Q2" s="15"/>
      <c r="R2" s="15"/>
      <c r="S2" s="16"/>
      <c r="T2" s="16"/>
      <c r="U2" s="16"/>
      <c r="V2" s="15"/>
      <c r="W2" s="16"/>
      <c r="X2" s="15"/>
      <c r="Y2" s="16"/>
      <c r="Z2" s="16"/>
      <c r="AA2" s="16"/>
      <c r="AB2" s="16"/>
      <c r="AC2" s="16"/>
      <c r="AD2" s="16"/>
      <c r="AE2" s="16"/>
      <c r="AF2" s="16"/>
      <c r="AG2" s="16"/>
    </row>
    <row r="3" spans="1:33" x14ac:dyDescent="0.15">
      <c r="A3" s="17"/>
      <c r="B3" s="88" t="s">
        <v>6</v>
      </c>
      <c r="C3" s="90"/>
      <c r="D3" s="18">
        <v>120</v>
      </c>
      <c r="E3" s="85" t="s">
        <v>7</v>
      </c>
      <c r="F3" s="19"/>
      <c r="G3" s="18" t="s">
        <v>8</v>
      </c>
      <c r="H3" s="82" t="s">
        <v>9</v>
      </c>
      <c r="I3" s="60">
        <f>H89</f>
        <v>-11590</v>
      </c>
      <c r="J3" s="20"/>
      <c r="K3" s="20"/>
      <c r="L3" s="20"/>
      <c r="M3" s="12"/>
      <c r="N3" s="12" t="s">
        <v>10</v>
      </c>
      <c r="O3" s="13">
        <f>O2*D13/100</f>
        <v>0</v>
      </c>
      <c r="P3" s="14"/>
      <c r="Q3" s="15"/>
      <c r="R3" s="15"/>
      <c r="S3" s="16"/>
      <c r="T3" s="16"/>
      <c r="U3" s="16"/>
      <c r="V3" s="15"/>
      <c r="W3" s="16"/>
      <c r="X3" s="15"/>
      <c r="Y3" s="16"/>
      <c r="Z3" s="16"/>
      <c r="AA3" s="16"/>
      <c r="AB3" s="16"/>
      <c r="AC3" s="16"/>
      <c r="AD3" s="16"/>
      <c r="AE3" s="16"/>
      <c r="AF3" s="16"/>
      <c r="AG3" s="16"/>
    </row>
    <row r="4" spans="1:33" x14ac:dyDescent="0.15">
      <c r="A4" s="17"/>
      <c r="B4" s="88" t="s">
        <v>11</v>
      </c>
      <c r="C4" s="90"/>
      <c r="D4" s="21">
        <v>3</v>
      </c>
      <c r="E4" s="85" t="s">
        <v>12</v>
      </c>
      <c r="F4" s="19"/>
      <c r="G4" s="18" t="s">
        <v>13</v>
      </c>
      <c r="H4" s="82" t="s">
        <v>14</v>
      </c>
      <c r="I4" s="60">
        <f>H94</f>
        <v>0</v>
      </c>
      <c r="J4" s="20"/>
      <c r="K4" s="20"/>
      <c r="L4" s="20"/>
      <c r="M4" s="12"/>
      <c r="N4" s="12"/>
      <c r="O4" s="13"/>
      <c r="P4" s="14"/>
      <c r="Q4" s="15"/>
      <c r="R4" s="15"/>
      <c r="S4" s="16"/>
      <c r="T4" s="16"/>
      <c r="U4" s="16"/>
      <c r="V4" s="15"/>
      <c r="W4" s="16"/>
      <c r="X4" s="15"/>
      <c r="Y4" s="16"/>
      <c r="Z4" s="16"/>
      <c r="AA4" s="16"/>
      <c r="AB4" s="16"/>
      <c r="AC4" s="16"/>
      <c r="AD4" s="16"/>
      <c r="AE4" s="16"/>
      <c r="AF4" s="16"/>
      <c r="AG4" s="16"/>
    </row>
    <row r="5" spans="1:33" x14ac:dyDescent="0.15">
      <c r="A5" s="17"/>
      <c r="B5" s="88" t="s">
        <v>15</v>
      </c>
      <c r="C5" s="90"/>
      <c r="D5" s="18">
        <v>60</v>
      </c>
      <c r="E5" s="85" t="s">
        <v>16</v>
      </c>
      <c r="F5" s="19"/>
      <c r="G5" s="18" t="s">
        <v>17</v>
      </c>
      <c r="H5" s="82" t="s">
        <v>18</v>
      </c>
      <c r="I5" s="60">
        <f>SUM(I2:I4)</f>
        <v>47990</v>
      </c>
      <c r="J5" s="20"/>
      <c r="K5" s="20"/>
      <c r="L5" s="20"/>
      <c r="M5" s="12"/>
      <c r="N5" s="12"/>
      <c r="O5" s="13"/>
      <c r="P5" s="14"/>
      <c r="Q5" s="15"/>
      <c r="R5" s="15"/>
      <c r="S5" s="16"/>
      <c r="T5" s="16"/>
      <c r="U5" s="16"/>
      <c r="V5" s="15"/>
      <c r="W5" s="16"/>
      <c r="X5" s="15"/>
      <c r="Y5" s="16"/>
      <c r="Z5" s="16"/>
      <c r="AA5" s="16"/>
      <c r="AB5" s="16"/>
      <c r="AC5" s="16"/>
      <c r="AD5" s="16"/>
      <c r="AE5" s="16"/>
      <c r="AF5" s="16"/>
      <c r="AG5" s="16"/>
    </row>
    <row r="6" spans="1:33" x14ac:dyDescent="0.15">
      <c r="A6" s="17"/>
      <c r="B6" s="91" t="s">
        <v>19</v>
      </c>
      <c r="C6" s="89"/>
      <c r="D6" s="18" t="s">
        <v>20</v>
      </c>
      <c r="E6" s="85" t="s">
        <v>21</v>
      </c>
      <c r="F6" s="19"/>
      <c r="G6" s="18" t="s">
        <v>22</v>
      </c>
      <c r="H6" s="82" t="s">
        <v>23</v>
      </c>
      <c r="I6" s="61">
        <f>I5/1000</f>
        <v>47.99</v>
      </c>
      <c r="J6" s="20"/>
      <c r="K6" s="20"/>
      <c r="L6" s="20"/>
      <c r="M6" s="12"/>
      <c r="N6" s="12"/>
      <c r="O6" s="13"/>
      <c r="P6" s="14"/>
      <c r="Q6" s="15"/>
      <c r="R6" s="15"/>
      <c r="S6" s="16"/>
      <c r="T6" s="16"/>
      <c r="U6" s="16"/>
      <c r="V6" s="15"/>
      <c r="W6" s="16"/>
      <c r="X6" s="15"/>
      <c r="Y6" s="16"/>
      <c r="Z6" s="16"/>
      <c r="AA6" s="16"/>
      <c r="AB6" s="16"/>
      <c r="AC6" s="16"/>
      <c r="AD6" s="16"/>
      <c r="AE6" s="16"/>
      <c r="AF6" s="16"/>
      <c r="AG6" s="16"/>
    </row>
    <row r="7" spans="1:33" x14ac:dyDescent="0.15">
      <c r="A7" s="17"/>
      <c r="B7" s="88" t="s">
        <v>24</v>
      </c>
      <c r="C7" s="92"/>
      <c r="D7" s="18" t="s">
        <v>25</v>
      </c>
      <c r="E7" s="85" t="s">
        <v>26</v>
      </c>
      <c r="F7" s="19"/>
      <c r="G7" s="18" t="s">
        <v>27</v>
      </c>
      <c r="H7" s="83" t="s">
        <v>28</v>
      </c>
      <c r="I7" s="61">
        <f>IF(D2=0,"ENTER VOLTS",IF(D2&gt;-1,I5/D2/1.73))</f>
        <v>133.36482881280568</v>
      </c>
      <c r="J7" s="20"/>
      <c r="K7" s="20"/>
      <c r="L7" s="20"/>
      <c r="M7" s="12"/>
      <c r="N7" s="12"/>
      <c r="O7" s="13"/>
      <c r="P7" s="14"/>
      <c r="Q7" s="15"/>
      <c r="R7" s="15"/>
      <c r="S7" s="16"/>
      <c r="T7" s="16"/>
      <c r="U7" s="16"/>
      <c r="V7" s="15"/>
      <c r="W7" s="16"/>
      <c r="X7" s="15"/>
      <c r="Y7" s="16"/>
      <c r="Z7" s="16"/>
      <c r="AA7" s="16"/>
      <c r="AB7" s="16"/>
      <c r="AC7" s="16"/>
      <c r="AD7" s="16"/>
      <c r="AE7" s="16"/>
      <c r="AF7" s="16"/>
      <c r="AG7" s="16"/>
    </row>
    <row r="8" spans="1:33" x14ac:dyDescent="0.15">
      <c r="A8" s="17"/>
      <c r="B8" s="88" t="s">
        <v>29</v>
      </c>
      <c r="C8" s="92"/>
      <c r="D8" s="18" t="s">
        <v>20</v>
      </c>
      <c r="E8" s="85" t="s">
        <v>30</v>
      </c>
      <c r="F8" s="19"/>
      <c r="G8" s="18" t="s">
        <v>31</v>
      </c>
      <c r="H8" s="83" t="s">
        <v>32</v>
      </c>
      <c r="I8" s="61">
        <f>I7*D13/100</f>
        <v>0</v>
      </c>
      <c r="J8" s="20"/>
      <c r="K8" s="20"/>
      <c r="L8" s="20"/>
      <c r="M8" s="12"/>
      <c r="N8" s="12" t="s">
        <v>33</v>
      </c>
      <c r="O8" s="13">
        <f>I10</f>
        <v>133.36482881280568</v>
      </c>
      <c r="P8" s="14"/>
      <c r="Q8" s="15"/>
      <c r="R8" s="15"/>
      <c r="S8" s="16"/>
      <c r="T8" s="16"/>
      <c r="U8" s="16"/>
      <c r="V8" s="15"/>
      <c r="W8" s="16"/>
      <c r="X8" s="15"/>
      <c r="Y8" s="16"/>
      <c r="Z8" s="16"/>
      <c r="AA8" s="16"/>
      <c r="AB8" s="16"/>
      <c r="AC8" s="16"/>
      <c r="AD8" s="16"/>
      <c r="AE8" s="16"/>
      <c r="AF8" s="16"/>
      <c r="AG8" s="16"/>
    </row>
    <row r="9" spans="1:33" x14ac:dyDescent="0.15">
      <c r="A9" s="17"/>
      <c r="B9" s="88" t="s">
        <v>141</v>
      </c>
      <c r="C9" s="92"/>
      <c r="D9" s="18" t="s">
        <v>34</v>
      </c>
      <c r="E9" s="86"/>
      <c r="F9" s="19"/>
      <c r="G9" s="21"/>
      <c r="H9" s="83" t="s">
        <v>35</v>
      </c>
      <c r="I9" s="61">
        <f>I7+I8</f>
        <v>133.36482881280568</v>
      </c>
      <c r="J9" s="20"/>
      <c r="K9" s="20"/>
      <c r="L9" s="20"/>
      <c r="M9" s="12"/>
      <c r="N9" s="12"/>
      <c r="O9" s="13"/>
      <c r="P9" s="14"/>
      <c r="Q9" s="15"/>
      <c r="R9" s="15"/>
      <c r="S9" s="16"/>
      <c r="T9" s="16"/>
      <c r="U9" s="16"/>
      <c r="V9" s="15"/>
      <c r="W9" s="16"/>
      <c r="X9" s="15"/>
      <c r="Y9" s="16"/>
      <c r="Z9" s="16"/>
      <c r="AA9" s="16"/>
      <c r="AB9" s="16"/>
      <c r="AC9" s="16"/>
      <c r="AD9" s="16"/>
      <c r="AE9" s="16"/>
      <c r="AF9" s="16"/>
      <c r="AG9" s="16"/>
    </row>
    <row r="10" spans="1:33" x14ac:dyDescent="0.15">
      <c r="A10" s="17"/>
      <c r="B10" s="93" t="s">
        <v>36</v>
      </c>
      <c r="C10" s="92"/>
      <c r="D10" s="18" t="s">
        <v>37</v>
      </c>
      <c r="E10" s="87" t="s">
        <v>138</v>
      </c>
      <c r="F10" s="19"/>
      <c r="G10" s="21"/>
      <c r="H10" s="83" t="s">
        <v>38</v>
      </c>
      <c r="I10" s="61">
        <f>IF(D12&gt;I9,D12,IF(I9&gt;D12,I9,IF(I9+D12=0,0)))</f>
        <v>133.36482881280568</v>
      </c>
      <c r="J10" s="20"/>
      <c r="K10" s="20"/>
      <c r="L10" s="20"/>
      <c r="M10" s="12"/>
      <c r="N10" s="14" t="s">
        <v>39</v>
      </c>
      <c r="O10" s="12" t="str">
        <f>$D$8</f>
        <v>Y</v>
      </c>
      <c r="P10" s="12">
        <f>IF($D$8="N",0,IF($D$8="Y",1,IF($D$8&gt;-1,100,IF($D$8&lt;1,100))))</f>
        <v>1</v>
      </c>
      <c r="Q10" s="15"/>
      <c r="R10" s="15"/>
      <c r="S10" s="16"/>
      <c r="T10" s="16"/>
      <c r="U10" s="16"/>
      <c r="V10" s="15"/>
      <c r="W10" s="16"/>
      <c r="X10" s="15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x14ac:dyDescent="0.15">
      <c r="A11" s="17"/>
      <c r="B11" s="88" t="s">
        <v>40</v>
      </c>
      <c r="C11" s="92"/>
      <c r="D11" s="18">
        <v>42</v>
      </c>
      <c r="E11" s="22" t="s">
        <v>139</v>
      </c>
      <c r="F11" s="19"/>
      <c r="G11" s="21"/>
      <c r="H11" s="83" t="s">
        <v>41</v>
      </c>
      <c r="I11" s="61">
        <f>T104</f>
        <v>1</v>
      </c>
      <c r="J11" s="20"/>
      <c r="K11" s="20"/>
      <c r="L11" s="20"/>
      <c r="M11" s="12"/>
      <c r="N11" s="14"/>
      <c r="O11" s="12"/>
      <c r="P11" s="12"/>
      <c r="Q11" s="15"/>
      <c r="R11" s="15"/>
      <c r="S11" s="16"/>
      <c r="T11" s="16"/>
      <c r="U11" s="16"/>
      <c r="V11" s="15"/>
      <c r="W11" s="16"/>
      <c r="X11" s="15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x14ac:dyDescent="0.15">
      <c r="A12" s="17"/>
      <c r="B12" s="88" t="s">
        <v>42</v>
      </c>
      <c r="C12" s="92"/>
      <c r="D12" s="18">
        <v>0</v>
      </c>
      <c r="E12" s="22"/>
      <c r="F12" s="19"/>
      <c r="G12" s="21"/>
      <c r="H12" s="83" t="s">
        <v>43</v>
      </c>
      <c r="I12" s="61" t="str">
        <f>X104</f>
        <v>2"</v>
      </c>
      <c r="J12" s="20"/>
      <c r="K12" s="20"/>
      <c r="L12" s="20"/>
      <c r="M12" s="12"/>
      <c r="N12" s="14"/>
      <c r="O12" s="12"/>
      <c r="P12" s="12"/>
      <c r="Q12" s="15"/>
      <c r="R12" s="15"/>
      <c r="S12" s="16"/>
      <c r="T12" s="16"/>
      <c r="U12" s="16"/>
      <c r="V12" s="15"/>
      <c r="W12" s="16"/>
      <c r="X12" s="15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x14ac:dyDescent="0.15">
      <c r="A13" s="17"/>
      <c r="B13" s="153" t="s">
        <v>147</v>
      </c>
      <c r="C13" s="152"/>
      <c r="D13" s="151"/>
      <c r="E13" s="22"/>
      <c r="F13" s="19"/>
      <c r="G13" s="21"/>
      <c r="H13" s="83" t="s">
        <v>45</v>
      </c>
      <c r="I13" s="61">
        <f>IF(I10=0,"",IF(I10&gt;0,O30))</f>
        <v>4</v>
      </c>
      <c r="J13" s="20"/>
      <c r="K13" s="20"/>
      <c r="L13" s="20"/>
      <c r="M13" s="12"/>
      <c r="N13" s="14"/>
      <c r="O13" s="12"/>
      <c r="P13" s="12"/>
      <c r="Q13" s="15"/>
      <c r="R13" s="15"/>
      <c r="S13" s="16"/>
      <c r="T13" s="16"/>
      <c r="U13" s="16"/>
      <c r="V13" s="15"/>
      <c r="W13" s="16"/>
      <c r="X13" s="15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x14ac:dyDescent="0.15">
      <c r="A14" s="17"/>
      <c r="B14" s="88" t="s">
        <v>46</v>
      </c>
      <c r="C14" s="92"/>
      <c r="D14" s="23" t="s">
        <v>47</v>
      </c>
      <c r="E14" s="22"/>
      <c r="F14" s="19"/>
      <c r="G14" s="21"/>
      <c r="H14" s="83" t="s">
        <v>48</v>
      </c>
      <c r="I14" s="61" t="str">
        <f>R104</f>
        <v>#1/0</v>
      </c>
      <c r="J14" s="20"/>
      <c r="K14" s="20"/>
      <c r="L14" s="20"/>
      <c r="M14" s="12"/>
      <c r="N14" s="14"/>
      <c r="O14" s="12"/>
      <c r="P14" s="12"/>
      <c r="Q14" s="15"/>
      <c r="R14" s="15"/>
      <c r="S14" s="16"/>
      <c r="T14" s="16"/>
      <c r="U14" s="16"/>
      <c r="V14" s="15"/>
      <c r="W14" s="16"/>
      <c r="X14" s="15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1.25" thickBot="1" x14ac:dyDescent="0.2">
      <c r="A15" s="17"/>
      <c r="B15" s="94" t="s">
        <v>49</v>
      </c>
      <c r="C15" s="95"/>
      <c r="D15" s="62" t="s">
        <v>50</v>
      </c>
      <c r="E15" s="63"/>
      <c r="F15" s="64"/>
      <c r="G15" s="65"/>
      <c r="H15" s="84" t="s">
        <v>51</v>
      </c>
      <c r="I15" s="66" t="str">
        <f>V104</f>
        <v>#6</v>
      </c>
      <c r="J15" s="20"/>
      <c r="K15" s="20"/>
      <c r="L15" s="20"/>
      <c r="M15" s="12"/>
      <c r="N15" s="14" t="s">
        <v>52</v>
      </c>
      <c r="O15" s="12" t="str">
        <f>$D$9</f>
        <v>THW</v>
      </c>
      <c r="P15" s="12">
        <f>IF($D$9="THW",1,IF($D$9="THHN",3,IF($D$9&gt;-1,100,IF($D$9&lt;1,100))))</f>
        <v>1</v>
      </c>
      <c r="Q15" s="15"/>
      <c r="R15" s="15"/>
      <c r="S15" s="16"/>
      <c r="T15" s="16"/>
      <c r="U15" s="16"/>
      <c r="V15" s="15"/>
      <c r="W15" s="16"/>
      <c r="X15" s="15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.95" customHeight="1" thickBot="1" x14ac:dyDescent="0.2">
      <c r="A16" s="17"/>
      <c r="B16" s="48"/>
      <c r="C16" s="49"/>
      <c r="D16" s="46"/>
      <c r="E16" s="50"/>
      <c r="F16" s="44"/>
      <c r="G16" s="51"/>
      <c r="H16" s="51"/>
      <c r="I16" s="52"/>
      <c r="J16" s="20"/>
      <c r="K16" s="20"/>
      <c r="L16" s="20"/>
      <c r="M16" s="12"/>
      <c r="N16" s="14" t="s">
        <v>53</v>
      </c>
      <c r="O16" s="14" t="s">
        <v>20</v>
      </c>
      <c r="P16" s="12">
        <f>IF($D$6="Y",4,IF($D$6="N",0,IF($D$6&gt;-1,100,IF($D$6&lt;1,100))))</f>
        <v>4</v>
      </c>
      <c r="Q16" s="15"/>
      <c r="R16" s="15"/>
      <c r="S16" s="16"/>
      <c r="T16" s="16"/>
      <c r="U16" s="16"/>
      <c r="V16" s="15"/>
      <c r="W16" s="16"/>
      <c r="X16" s="15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1.25" thickBot="1" x14ac:dyDescent="0.2">
      <c r="A17" s="16"/>
      <c r="B17" s="140" t="s">
        <v>54</v>
      </c>
      <c r="C17" s="141" t="s">
        <v>55</v>
      </c>
      <c r="D17" s="142" t="s">
        <v>56</v>
      </c>
      <c r="E17" s="143"/>
      <c r="F17" s="144"/>
      <c r="G17" s="145" t="s">
        <v>57</v>
      </c>
      <c r="H17" s="145" t="s">
        <v>58</v>
      </c>
      <c r="I17" s="146" t="s">
        <v>146</v>
      </c>
      <c r="J17" s="20"/>
      <c r="K17" s="20" t="s">
        <v>59</v>
      </c>
      <c r="L17" s="20" t="s">
        <v>60</v>
      </c>
      <c r="M17" s="12"/>
      <c r="N17" s="14" t="s">
        <v>61</v>
      </c>
      <c r="O17" s="14"/>
      <c r="P17" s="12">
        <f>SUM(P10:P16)</f>
        <v>6</v>
      </c>
      <c r="Q17" s="15"/>
      <c r="R17" s="15"/>
      <c r="S17" s="16"/>
      <c r="T17" s="16"/>
      <c r="U17" s="16"/>
      <c r="V17" s="15"/>
      <c r="W17" s="16"/>
      <c r="X17" s="15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x14ac:dyDescent="0.15">
      <c r="A18" s="16"/>
      <c r="B18" s="67" t="str">
        <f>"1"</f>
        <v>1</v>
      </c>
      <c r="C18" s="35"/>
      <c r="D18" s="36"/>
      <c r="E18" s="37"/>
      <c r="F18" s="38"/>
      <c r="G18" s="39">
        <v>3600</v>
      </c>
      <c r="H18" s="34" t="s">
        <v>62</v>
      </c>
      <c r="I18" s="73" t="s">
        <v>62</v>
      </c>
      <c r="J18" s="20"/>
      <c r="K18" s="20">
        <f>IF($F18="D",$G18,IF($F18&gt;-99999,0))</f>
        <v>0</v>
      </c>
      <c r="L18" s="20">
        <f>IF($F18="C",$G18,IF($F18&gt;-99999,0))</f>
        <v>0</v>
      </c>
      <c r="M18" s="12"/>
      <c r="O18" s="13"/>
      <c r="P18" s="14"/>
      <c r="Q18" s="15"/>
      <c r="R18" s="15"/>
      <c r="S18" s="16"/>
      <c r="T18" s="16"/>
      <c r="U18" s="16"/>
      <c r="V18" s="15"/>
      <c r="W18" s="16"/>
      <c r="X18" s="15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x14ac:dyDescent="0.15">
      <c r="A19" s="16"/>
      <c r="B19" s="67">
        <f t="shared" ref="B19:B38" si="0">B18+2</f>
        <v>3</v>
      </c>
      <c r="C19" s="35" t="s">
        <v>63</v>
      </c>
      <c r="D19" s="36" t="s">
        <v>64</v>
      </c>
      <c r="E19" s="37"/>
      <c r="F19" s="38"/>
      <c r="G19" s="40" t="s">
        <v>62</v>
      </c>
      <c r="H19" s="39">
        <v>3600</v>
      </c>
      <c r="I19" s="68" t="s">
        <v>62</v>
      </c>
      <c r="J19" s="20"/>
      <c r="K19" s="20">
        <f>IF(F19="D",H19,IF(F19&gt;-99999,0))</f>
        <v>0</v>
      </c>
      <c r="L19" s="20">
        <f>IF($F19="C",$H19,IF($F19&gt;-99999,0))</f>
        <v>0</v>
      </c>
      <c r="M19" s="12"/>
      <c r="O19" s="13"/>
      <c r="P19" s="14"/>
      <c r="Q19" s="15"/>
      <c r="R19" s="15"/>
      <c r="S19" s="16"/>
      <c r="T19" s="16"/>
      <c r="U19" s="16"/>
      <c r="V19" s="15"/>
      <c r="W19" s="16"/>
      <c r="X19" s="15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x14ac:dyDescent="0.15">
      <c r="A20" s="16"/>
      <c r="B20" s="67">
        <f t="shared" si="0"/>
        <v>5</v>
      </c>
      <c r="C20" s="35"/>
      <c r="D20" s="36"/>
      <c r="E20" s="37"/>
      <c r="F20" s="38"/>
      <c r="G20" s="40" t="s">
        <v>62</v>
      </c>
      <c r="H20" s="40" t="s">
        <v>62</v>
      </c>
      <c r="I20" s="69">
        <v>3600</v>
      </c>
      <c r="J20" s="20"/>
      <c r="K20" s="20">
        <f>IF(F20="D",I20,IF(F20&gt;-99999,0))</f>
        <v>0</v>
      </c>
      <c r="L20" s="20">
        <f>IF($F20="C",$I20,IF($F20&gt;-99999,0))</f>
        <v>0</v>
      </c>
      <c r="M20" s="12"/>
      <c r="O20" s="13"/>
      <c r="P20" s="2"/>
      <c r="Q20" s="15"/>
      <c r="R20" s="15"/>
      <c r="S20" s="16"/>
      <c r="T20" s="16"/>
      <c r="U20" s="16"/>
      <c r="V20" s="15"/>
      <c r="W20" s="16"/>
      <c r="X20" s="15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x14ac:dyDescent="0.15">
      <c r="A21" s="16"/>
      <c r="B21" s="67">
        <f t="shared" si="0"/>
        <v>7</v>
      </c>
      <c r="C21" s="35"/>
      <c r="D21" s="36"/>
      <c r="E21" s="37"/>
      <c r="F21" s="38"/>
      <c r="G21" s="47" t="s">
        <v>62</v>
      </c>
      <c r="H21" s="40" t="s">
        <v>62</v>
      </c>
      <c r="I21" s="68" t="s">
        <v>62</v>
      </c>
      <c r="J21" s="20"/>
      <c r="K21" s="20">
        <f>IF(F21="D",G21,IF(F21&gt;-99999,0))</f>
        <v>0</v>
      </c>
      <c r="L21" s="20">
        <f>IF($F21="C",$G21,IF($F21&gt;-99999,0))</f>
        <v>0</v>
      </c>
      <c r="M21" s="12"/>
      <c r="O21" s="13"/>
      <c r="P21" s="2"/>
      <c r="Q21" s="15"/>
      <c r="R21" s="15"/>
      <c r="S21" s="16"/>
      <c r="T21" s="16"/>
      <c r="U21" s="16"/>
      <c r="V21" s="15"/>
      <c r="W21" s="16"/>
      <c r="X21" s="15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x14ac:dyDescent="0.15">
      <c r="A22" s="16"/>
      <c r="B22" s="67">
        <f t="shared" si="0"/>
        <v>9</v>
      </c>
      <c r="C22" s="35" t="s">
        <v>66</v>
      </c>
      <c r="D22" s="36" t="s">
        <v>65</v>
      </c>
      <c r="E22" s="37"/>
      <c r="F22" s="38"/>
      <c r="G22" s="40" t="s">
        <v>62</v>
      </c>
      <c r="H22" s="47" t="s">
        <v>62</v>
      </c>
      <c r="I22" s="68" t="s">
        <v>62</v>
      </c>
      <c r="J22" s="20"/>
      <c r="K22" s="20">
        <f>IF(F22="D",H22,IF(F22&gt;-99999,0))</f>
        <v>0</v>
      </c>
      <c r="L22" s="20">
        <f>IF($F22="C",$H22,IF($F22&gt;-99999,0))</f>
        <v>0</v>
      </c>
      <c r="M22" s="12"/>
      <c r="O22" s="13"/>
      <c r="P22" s="2"/>
      <c r="Q22" s="15"/>
      <c r="R22" s="15"/>
      <c r="S22" s="16"/>
      <c r="T22" s="16"/>
      <c r="U22" s="16"/>
      <c r="V22" s="15"/>
      <c r="W22" s="16"/>
      <c r="X22" s="15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x14ac:dyDescent="0.15">
      <c r="A23" s="16"/>
      <c r="B23" s="67">
        <f t="shared" si="0"/>
        <v>11</v>
      </c>
      <c r="C23" s="35"/>
      <c r="D23" s="36"/>
      <c r="E23" s="37"/>
      <c r="F23" s="38"/>
      <c r="G23" s="40" t="s">
        <v>62</v>
      </c>
      <c r="H23" s="40" t="s">
        <v>62</v>
      </c>
      <c r="I23" s="69"/>
      <c r="J23" s="20"/>
      <c r="K23" s="20">
        <f>IF(F23="D",I23,IF(F23&gt;-99999,0))</f>
        <v>0</v>
      </c>
      <c r="L23" s="20">
        <f>IF($F23="C",$I23,IF($F23&gt;-99999,0))</f>
        <v>0</v>
      </c>
      <c r="M23" s="12"/>
      <c r="O23" s="13"/>
      <c r="P23" s="2"/>
      <c r="Q23" s="15"/>
      <c r="R23" s="15"/>
      <c r="S23" s="16"/>
      <c r="T23" s="16"/>
      <c r="U23" s="16"/>
      <c r="V23" s="15"/>
      <c r="W23" s="16"/>
      <c r="X23" s="15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15">
      <c r="A24" s="16"/>
      <c r="B24" s="67">
        <f t="shared" si="0"/>
        <v>13</v>
      </c>
      <c r="C24" s="35"/>
      <c r="D24" s="36"/>
      <c r="E24" s="37"/>
      <c r="F24" s="38"/>
      <c r="G24" s="47" t="s">
        <v>62</v>
      </c>
      <c r="H24" s="40" t="s">
        <v>62</v>
      </c>
      <c r="I24" s="68" t="s">
        <v>62</v>
      </c>
      <c r="J24" s="20"/>
      <c r="K24" s="20">
        <f>IF(F24="D",G24,IF(F24&gt;-99999,0))</f>
        <v>0</v>
      </c>
      <c r="L24" s="20">
        <f>IF($F24="C",$G24,IF($F24&gt;-99999,0))</f>
        <v>0</v>
      </c>
      <c r="M24" s="12"/>
      <c r="O24" s="13"/>
      <c r="P24" s="2"/>
      <c r="Q24" s="15"/>
      <c r="R24" s="15"/>
      <c r="S24" s="16"/>
      <c r="T24" s="16"/>
      <c r="U24" s="16"/>
      <c r="V24" s="15"/>
      <c r="W24" s="16"/>
      <c r="X24" s="15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x14ac:dyDescent="0.15">
      <c r="A25" s="16"/>
      <c r="B25" s="67">
        <f t="shared" si="0"/>
        <v>15</v>
      </c>
      <c r="C25" s="35" t="s">
        <v>66</v>
      </c>
      <c r="D25" s="36" t="s">
        <v>65</v>
      </c>
      <c r="E25" s="37"/>
      <c r="F25" s="38"/>
      <c r="G25" s="40" t="s">
        <v>62</v>
      </c>
      <c r="H25" s="47" t="s">
        <v>62</v>
      </c>
      <c r="I25" s="68" t="s">
        <v>62</v>
      </c>
      <c r="J25" s="20"/>
      <c r="K25" s="20">
        <f>IF(F25="D",H25,IF(F25&gt;-99999,0))</f>
        <v>0</v>
      </c>
      <c r="L25" s="20">
        <f>IF($F25="C",$H25,IF($F25&gt;-99999,0))</f>
        <v>0</v>
      </c>
      <c r="M25" s="12"/>
      <c r="O25" s="13"/>
      <c r="P25" s="2"/>
      <c r="Q25" s="15"/>
      <c r="R25" s="15"/>
      <c r="S25" s="16"/>
      <c r="T25" s="16"/>
      <c r="U25" s="16"/>
      <c r="V25" s="15"/>
      <c r="W25" s="16"/>
      <c r="X25" s="15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x14ac:dyDescent="0.15">
      <c r="A26" s="16"/>
      <c r="B26" s="67">
        <f t="shared" si="0"/>
        <v>17</v>
      </c>
      <c r="C26" s="35"/>
      <c r="D26" s="36"/>
      <c r="E26" s="37"/>
      <c r="F26" s="38"/>
      <c r="G26" s="40" t="s">
        <v>62</v>
      </c>
      <c r="H26" s="40" t="s">
        <v>62</v>
      </c>
      <c r="I26" s="70" t="s">
        <v>62</v>
      </c>
      <c r="J26" s="20"/>
      <c r="K26" s="20">
        <f>IF(F26="D",I26,IF(F26&gt;-99999,0))</f>
        <v>0</v>
      </c>
      <c r="L26" s="20">
        <f>IF($F26="C",$I26,IF($F26&gt;-99999,0))</f>
        <v>0</v>
      </c>
      <c r="M26" s="12"/>
      <c r="N26" s="12"/>
      <c r="O26" s="13"/>
      <c r="P26" s="2"/>
      <c r="Q26" s="15"/>
      <c r="R26" s="15"/>
      <c r="S26" s="16"/>
      <c r="T26" s="16"/>
      <c r="U26" s="16"/>
      <c r="V26" s="15"/>
      <c r="W26" s="16"/>
      <c r="X26" s="15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x14ac:dyDescent="0.15">
      <c r="A27" s="16"/>
      <c r="B27" s="67">
        <f t="shared" si="0"/>
        <v>19</v>
      </c>
      <c r="C27" s="35" t="s">
        <v>67</v>
      </c>
      <c r="D27" s="36" t="s">
        <v>68</v>
      </c>
      <c r="E27" s="37"/>
      <c r="F27" s="38"/>
      <c r="G27" s="39">
        <v>2400</v>
      </c>
      <c r="H27" s="40" t="s">
        <v>62</v>
      </c>
      <c r="I27" s="68" t="s">
        <v>62</v>
      </c>
      <c r="J27" s="20"/>
      <c r="K27" s="20">
        <f>IF(F27="D",G27,IF(F27&gt;-99999,0))</f>
        <v>0</v>
      </c>
      <c r="L27" s="20">
        <f>IF($F27="C",$G27,IF($F27&gt;-99999,0))</f>
        <v>0</v>
      </c>
      <c r="M27" s="12"/>
      <c r="N27" s="12"/>
      <c r="O27" s="13"/>
      <c r="P27" s="2"/>
      <c r="Q27" s="15"/>
      <c r="R27" s="15"/>
      <c r="S27" s="16"/>
      <c r="T27" s="16"/>
      <c r="U27" s="16"/>
      <c r="V27" s="15"/>
      <c r="W27" s="16"/>
      <c r="X27" s="15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x14ac:dyDescent="0.15">
      <c r="A28" s="16"/>
      <c r="B28" s="67">
        <f t="shared" si="0"/>
        <v>21</v>
      </c>
      <c r="C28" s="35" t="s">
        <v>69</v>
      </c>
      <c r="D28" s="36" t="s">
        <v>69</v>
      </c>
      <c r="E28" s="37"/>
      <c r="F28" s="38"/>
      <c r="G28" s="40" t="s">
        <v>62</v>
      </c>
      <c r="H28" s="47" t="s">
        <v>62</v>
      </c>
      <c r="I28" s="68" t="s">
        <v>62</v>
      </c>
      <c r="J28" s="20"/>
      <c r="K28" s="20">
        <f>IF(F28="D",H28,IF(F28&gt;-99999,0))</f>
        <v>0</v>
      </c>
      <c r="L28" s="20">
        <f>IF($F28="C",$H28,IF($F28&gt;-99999,0))</f>
        <v>0</v>
      </c>
      <c r="M28" s="12"/>
      <c r="N28" s="12" t="s">
        <v>70</v>
      </c>
      <c r="O28" s="12">
        <f>$D$4</f>
        <v>3</v>
      </c>
      <c r="P28" s="2"/>
      <c r="Q28" s="15"/>
      <c r="R28" s="15"/>
      <c r="S28" s="16"/>
      <c r="T28" s="16"/>
      <c r="U28" s="16"/>
      <c r="V28" s="15"/>
      <c r="W28" s="16"/>
      <c r="X28" s="15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x14ac:dyDescent="0.15">
      <c r="A29" s="16"/>
      <c r="B29" s="67">
        <f t="shared" si="0"/>
        <v>23</v>
      </c>
      <c r="C29" s="35" t="s">
        <v>67</v>
      </c>
      <c r="D29" s="36" t="s">
        <v>142</v>
      </c>
      <c r="E29" s="37"/>
      <c r="F29" s="38"/>
      <c r="G29" s="40" t="s">
        <v>62</v>
      </c>
      <c r="H29" s="40" t="s">
        <v>62</v>
      </c>
      <c r="I29" s="69">
        <v>2400</v>
      </c>
      <c r="J29" s="20"/>
      <c r="K29" s="20">
        <f>IF(F29="D",I29,IF(F29&gt;-99999,0))</f>
        <v>0</v>
      </c>
      <c r="L29" s="20">
        <f>IF($F29="C",$I29,IF($F29&gt;-99999,0))</f>
        <v>0</v>
      </c>
      <c r="M29" s="12"/>
      <c r="N29" s="12" t="s">
        <v>53</v>
      </c>
      <c r="O29" s="12">
        <f>IF($D$6="Y",1,IF($D$6="N",0,IF($D$6&gt;-999,0)))</f>
        <v>1</v>
      </c>
      <c r="P29" s="2"/>
      <c r="Q29" s="15"/>
      <c r="R29" s="15"/>
      <c r="S29" s="16"/>
      <c r="T29" s="16"/>
      <c r="U29" s="16"/>
      <c r="V29" s="15"/>
      <c r="W29" s="16"/>
      <c r="X29" s="15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x14ac:dyDescent="0.15">
      <c r="A30" s="16"/>
      <c r="B30" s="67">
        <f t="shared" si="0"/>
        <v>25</v>
      </c>
      <c r="C30" s="35" t="s">
        <v>67</v>
      </c>
      <c r="D30" s="36" t="s">
        <v>65</v>
      </c>
      <c r="E30" s="37"/>
      <c r="F30" s="38"/>
      <c r="G30" s="47" t="s">
        <v>62</v>
      </c>
      <c r="H30" s="40" t="s">
        <v>62</v>
      </c>
      <c r="I30" s="68" t="s">
        <v>62</v>
      </c>
      <c r="J30" s="20"/>
      <c r="K30" s="20">
        <f>IF(F30="D",G30,IF(F30&gt;-99999,0))</f>
        <v>0</v>
      </c>
      <c r="L30" s="20">
        <f>IF($F30="C",$G30,IF($F30&gt;-99999,0))</f>
        <v>0</v>
      </c>
      <c r="M30" s="12"/>
      <c r="N30" s="12" t="s">
        <v>71</v>
      </c>
      <c r="O30" s="12">
        <f>O28+O29</f>
        <v>4</v>
      </c>
      <c r="P30" s="2"/>
      <c r="Q30" s="15"/>
      <c r="R30" s="15"/>
      <c r="S30" s="16"/>
      <c r="T30" s="16"/>
      <c r="U30" s="16"/>
      <c r="V30" s="15"/>
      <c r="W30" s="16"/>
      <c r="X30" s="15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x14ac:dyDescent="0.15">
      <c r="A31" s="16"/>
      <c r="B31" s="67">
        <f t="shared" si="0"/>
        <v>27</v>
      </c>
      <c r="C31" s="35" t="s">
        <v>67</v>
      </c>
      <c r="D31" s="36" t="s">
        <v>72</v>
      </c>
      <c r="E31" s="37"/>
      <c r="F31" s="38" t="s">
        <v>73</v>
      </c>
      <c r="G31" s="40" t="s">
        <v>62</v>
      </c>
      <c r="H31" s="39">
        <v>2340</v>
      </c>
      <c r="I31" s="68" t="s">
        <v>62</v>
      </c>
      <c r="J31" s="20"/>
      <c r="K31" s="20">
        <f>IF(F31="D",H31,IF(F31&gt;-99999,0))</f>
        <v>2340</v>
      </c>
      <c r="L31" s="20">
        <f>IF($F31="C",$H31,IF($F31&gt;-99999,0))</f>
        <v>0</v>
      </c>
      <c r="M31" s="12"/>
      <c r="N31" s="12"/>
      <c r="O31" s="13"/>
      <c r="P31" s="2"/>
      <c r="Q31" s="15"/>
      <c r="R31" s="15"/>
      <c r="S31" s="16"/>
      <c r="T31" s="16"/>
      <c r="U31" s="16"/>
      <c r="V31" s="15"/>
      <c r="W31" s="16"/>
      <c r="X31" s="15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x14ac:dyDescent="0.15">
      <c r="A32" s="16"/>
      <c r="B32" s="67">
        <f t="shared" si="0"/>
        <v>29</v>
      </c>
      <c r="C32" s="35" t="s">
        <v>69</v>
      </c>
      <c r="D32" s="36" t="s">
        <v>69</v>
      </c>
      <c r="E32" s="37"/>
      <c r="F32" s="38"/>
      <c r="G32" s="40" t="s">
        <v>62</v>
      </c>
      <c r="H32" s="40" t="s">
        <v>62</v>
      </c>
      <c r="I32" s="69"/>
      <c r="J32" s="20"/>
      <c r="K32" s="20">
        <f>IF(F32="D",I32,IF(F32&gt;-99999,0))</f>
        <v>0</v>
      </c>
      <c r="L32" s="20">
        <f>IF($F32="C",$I32,IF($F32&gt;-99999,0))</f>
        <v>0</v>
      </c>
      <c r="M32" s="12"/>
      <c r="N32" s="12"/>
      <c r="O32" s="13"/>
      <c r="P32" s="2"/>
      <c r="Q32" s="15"/>
      <c r="R32" s="15"/>
      <c r="S32" s="16"/>
      <c r="T32" s="16"/>
      <c r="U32" s="16"/>
      <c r="V32" s="15"/>
      <c r="W32" s="16"/>
      <c r="X32" s="15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x14ac:dyDescent="0.15">
      <c r="A33" s="16"/>
      <c r="B33" s="67">
        <f t="shared" si="0"/>
        <v>31</v>
      </c>
      <c r="C33" s="35" t="s">
        <v>67</v>
      </c>
      <c r="D33" s="36" t="s">
        <v>65</v>
      </c>
      <c r="E33" s="37"/>
      <c r="F33" s="38"/>
      <c r="G33" s="47" t="s">
        <v>62</v>
      </c>
      <c r="H33" s="40" t="s">
        <v>62</v>
      </c>
      <c r="I33" s="68" t="s">
        <v>62</v>
      </c>
      <c r="J33" s="20"/>
      <c r="K33" s="20">
        <f>IF(F33="D",G33,IF(F33&gt;-99999,0))</f>
        <v>0</v>
      </c>
      <c r="L33" s="20">
        <f>IF($F33="C",$G33,IF($F33&gt;-99999,0))</f>
        <v>0</v>
      </c>
      <c r="M33" s="12"/>
      <c r="N33" s="12"/>
      <c r="O33" s="13"/>
      <c r="P33" s="2"/>
      <c r="Q33" s="15"/>
      <c r="R33" s="15"/>
      <c r="S33" s="16"/>
      <c r="T33" s="16"/>
      <c r="U33" s="16"/>
      <c r="V33" s="15"/>
      <c r="W33" s="16"/>
      <c r="X33" s="15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x14ac:dyDescent="0.15">
      <c r="A34" s="16"/>
      <c r="B34" s="67">
        <f t="shared" si="0"/>
        <v>33</v>
      </c>
      <c r="C34" s="35"/>
      <c r="D34" s="36"/>
      <c r="E34" s="37"/>
      <c r="F34" s="38"/>
      <c r="G34" s="40" t="s">
        <v>62</v>
      </c>
      <c r="H34" s="47" t="s">
        <v>62</v>
      </c>
      <c r="I34" s="68" t="s">
        <v>62</v>
      </c>
      <c r="J34" s="20"/>
      <c r="K34" s="20">
        <f>IF(F34="D",H34,IF(F34&gt;-99999,0))</f>
        <v>0</v>
      </c>
      <c r="L34" s="20">
        <f>IF($F34="C",$H34,IF($F34&gt;-99999,0))</f>
        <v>0</v>
      </c>
      <c r="M34" s="12"/>
      <c r="N34" s="12"/>
      <c r="O34" s="13"/>
      <c r="P34" s="14"/>
      <c r="Q34" s="15"/>
      <c r="R34" s="15"/>
      <c r="S34" s="16"/>
      <c r="T34" s="16"/>
      <c r="U34" s="16"/>
      <c r="V34" s="15"/>
      <c r="W34" s="16"/>
      <c r="X34" s="15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x14ac:dyDescent="0.15">
      <c r="A35" s="16"/>
      <c r="B35" s="67">
        <f t="shared" si="0"/>
        <v>35</v>
      </c>
      <c r="C35" s="35" t="s">
        <v>66</v>
      </c>
      <c r="D35" s="36" t="s">
        <v>65</v>
      </c>
      <c r="E35" s="37"/>
      <c r="F35" s="38"/>
      <c r="G35" s="40" t="s">
        <v>62</v>
      </c>
      <c r="H35" s="40" t="s">
        <v>62</v>
      </c>
      <c r="I35" s="70" t="s">
        <v>62</v>
      </c>
      <c r="J35" s="20"/>
      <c r="K35" s="20">
        <f>IF(F35="D",I35,IF(F35&gt;-99999,0))</f>
        <v>0</v>
      </c>
      <c r="L35" s="20">
        <f>IF($F35="C",$I35,IF($F35&gt;-99999,0))</f>
        <v>0</v>
      </c>
      <c r="M35" s="12"/>
      <c r="N35" s="12"/>
      <c r="O35" s="13"/>
      <c r="P35" s="14"/>
      <c r="Q35" s="15"/>
      <c r="R35" s="15"/>
      <c r="S35" s="16"/>
      <c r="T35" s="16"/>
      <c r="U35" s="16"/>
      <c r="V35" s="15"/>
      <c r="W35" s="16"/>
      <c r="X35" s="15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x14ac:dyDescent="0.15">
      <c r="A36" s="16"/>
      <c r="B36" s="67">
        <f t="shared" si="0"/>
        <v>37</v>
      </c>
      <c r="C36" s="35"/>
      <c r="D36" s="36"/>
      <c r="E36" s="37"/>
      <c r="F36" s="38"/>
      <c r="G36" s="47" t="s">
        <v>62</v>
      </c>
      <c r="H36" s="40" t="s">
        <v>62</v>
      </c>
      <c r="I36" s="68" t="s">
        <v>62</v>
      </c>
      <c r="J36" s="20"/>
      <c r="K36" s="20">
        <f>IF(F36="D",G36,IF(F36&gt;-99999,0))</f>
        <v>0</v>
      </c>
      <c r="L36" s="20">
        <f>IF($F36="C",$G36,IF($F36&gt;-99999,0))</f>
        <v>0</v>
      </c>
      <c r="M36" s="12"/>
      <c r="N36" s="12"/>
      <c r="O36" s="13"/>
      <c r="P36" s="14"/>
      <c r="Q36" s="15"/>
      <c r="R36" s="15"/>
      <c r="S36" s="16"/>
      <c r="T36" s="16"/>
      <c r="U36" s="16"/>
      <c r="V36" s="15"/>
      <c r="W36" s="16"/>
      <c r="X36" s="15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x14ac:dyDescent="0.15">
      <c r="A37" s="16"/>
      <c r="B37" s="67">
        <f t="shared" si="0"/>
        <v>39</v>
      </c>
      <c r="C37" s="35" t="s">
        <v>69</v>
      </c>
      <c r="D37" s="36"/>
      <c r="E37" s="37"/>
      <c r="F37" s="38"/>
      <c r="G37" s="40" t="s">
        <v>62</v>
      </c>
      <c r="H37" s="39"/>
      <c r="I37" s="68" t="s">
        <v>62</v>
      </c>
      <c r="J37" s="20"/>
      <c r="K37" s="20">
        <f>IF(F37="D",H37,IF(F37&gt;-99999,0))</f>
        <v>0</v>
      </c>
      <c r="L37" s="20">
        <f>IF($F37="C",$H37,IF($F37&gt;-99999,0))</f>
        <v>0</v>
      </c>
      <c r="M37" s="12"/>
      <c r="N37" s="12"/>
      <c r="O37" s="13"/>
      <c r="P37" s="14"/>
      <c r="Q37" s="15"/>
      <c r="R37" s="15"/>
      <c r="S37" s="16"/>
      <c r="T37" s="16"/>
      <c r="U37" s="16"/>
      <c r="V37" s="15"/>
      <c r="W37" s="16"/>
      <c r="X37" s="15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x14ac:dyDescent="0.15">
      <c r="A38" s="16"/>
      <c r="B38" s="67">
        <f t="shared" si="0"/>
        <v>41</v>
      </c>
      <c r="C38" s="35" t="s">
        <v>69</v>
      </c>
      <c r="D38" s="36"/>
      <c r="E38" s="37"/>
      <c r="F38" s="38"/>
      <c r="G38" s="40" t="s">
        <v>62</v>
      </c>
      <c r="H38" s="40" t="s">
        <v>62</v>
      </c>
      <c r="I38" s="69"/>
      <c r="J38" s="20"/>
      <c r="K38" s="20">
        <f>IF(F38="D",I38,IF(F38&gt;-99999,0))</f>
        <v>0</v>
      </c>
      <c r="L38" s="20">
        <f>IF($F38="C",$I38,IF($F38&gt;-99999,0))</f>
        <v>0</v>
      </c>
      <c r="M38" s="12"/>
      <c r="N38" s="12"/>
      <c r="O38" s="13"/>
      <c r="P38" s="14"/>
      <c r="Q38" s="15"/>
      <c r="R38" s="15"/>
      <c r="S38" s="16"/>
      <c r="T38" s="16"/>
      <c r="U38" s="16"/>
      <c r="V38" s="15"/>
      <c r="W38" s="16"/>
      <c r="X38" s="15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7" customFormat="1" ht="3.95" customHeight="1" x14ac:dyDescent="0.15">
      <c r="A39" s="17"/>
      <c r="B39" s="71"/>
      <c r="C39" s="24"/>
      <c r="D39" s="25"/>
      <c r="E39" s="26"/>
      <c r="F39" s="27"/>
      <c r="G39" s="28"/>
      <c r="H39" s="28"/>
      <c r="I39" s="72"/>
      <c r="J39" s="20"/>
      <c r="K39" s="20"/>
      <c r="L39" s="20"/>
      <c r="M39" s="16"/>
      <c r="N39" s="12"/>
      <c r="O39" s="13"/>
      <c r="P39" s="14"/>
      <c r="Q39" s="15"/>
      <c r="R39" s="15"/>
      <c r="S39" s="16"/>
      <c r="T39" s="16"/>
      <c r="U39" s="16"/>
      <c r="V39" s="15"/>
      <c r="W39" s="16"/>
      <c r="X39" s="15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7" customFormat="1" x14ac:dyDescent="0.15">
      <c r="A40" s="16"/>
      <c r="B40" s="67" t="s">
        <v>54</v>
      </c>
      <c r="C40" s="29" t="s">
        <v>55</v>
      </c>
      <c r="D40" s="30" t="s">
        <v>56</v>
      </c>
      <c r="E40" s="31"/>
      <c r="F40" s="32"/>
      <c r="G40" s="33" t="s">
        <v>57</v>
      </c>
      <c r="H40" s="33" t="s">
        <v>58</v>
      </c>
      <c r="I40" s="73" t="s">
        <v>146</v>
      </c>
      <c r="J40" s="20"/>
      <c r="K40" s="20"/>
      <c r="L40" s="20"/>
      <c r="M40" s="16"/>
      <c r="N40" s="12"/>
      <c r="O40" s="13"/>
      <c r="P40" s="14"/>
      <c r="Q40" s="15"/>
      <c r="R40" s="15"/>
      <c r="S40" s="16"/>
      <c r="T40" s="16"/>
      <c r="U40" s="16"/>
      <c r="V40" s="15"/>
      <c r="W40" s="16"/>
      <c r="X40" s="15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x14ac:dyDescent="0.15">
      <c r="A41" s="16"/>
      <c r="B41" s="67">
        <v>2</v>
      </c>
      <c r="C41" s="35"/>
      <c r="D41" s="36"/>
      <c r="E41" s="37"/>
      <c r="F41" s="38"/>
      <c r="G41" s="39">
        <v>3600</v>
      </c>
      <c r="H41" s="40" t="s">
        <v>62</v>
      </c>
      <c r="I41" s="68" t="s">
        <v>62</v>
      </c>
      <c r="J41" s="20"/>
      <c r="K41" s="20">
        <f>IF(F41="D",G41,IF(F41&gt;-99999,0))</f>
        <v>0</v>
      </c>
      <c r="L41" s="20">
        <f>IF($F41="C",$G41,IF($F41&gt;-99999,0))</f>
        <v>0</v>
      </c>
      <c r="M41" s="12"/>
      <c r="N41" s="16"/>
      <c r="O41" s="13"/>
      <c r="P41" s="14"/>
      <c r="Q41" s="15"/>
      <c r="R41" s="15"/>
      <c r="S41" s="16"/>
      <c r="T41" s="16"/>
      <c r="U41" s="16"/>
      <c r="V41" s="15"/>
      <c r="W41" s="16"/>
      <c r="X41" s="15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x14ac:dyDescent="0.15">
      <c r="A42" s="16"/>
      <c r="B42" s="67">
        <f t="shared" ref="B42:B61" si="1">B41+2</f>
        <v>4</v>
      </c>
      <c r="C42" s="35" t="s">
        <v>63</v>
      </c>
      <c r="D42" s="36" t="s">
        <v>64</v>
      </c>
      <c r="E42" s="37"/>
      <c r="F42" s="38"/>
      <c r="G42" s="40" t="s">
        <v>62</v>
      </c>
      <c r="H42" s="39">
        <v>3600</v>
      </c>
      <c r="I42" s="68" t="s">
        <v>62</v>
      </c>
      <c r="J42" s="20"/>
      <c r="K42" s="20">
        <f>IF(F42="D",H42,IF(F42&gt;-99999,0))</f>
        <v>0</v>
      </c>
      <c r="L42" s="20">
        <f>IF($F42="C",$H42,IF($F42&gt;-99999,0))</f>
        <v>0</v>
      </c>
      <c r="M42" s="12"/>
      <c r="N42" s="12"/>
      <c r="O42" s="13"/>
      <c r="P42" s="14"/>
      <c r="Q42" s="15"/>
      <c r="R42" s="15"/>
      <c r="S42" s="16"/>
      <c r="T42" s="16"/>
      <c r="U42" s="16"/>
      <c r="V42" s="15"/>
      <c r="W42" s="16"/>
      <c r="X42" s="15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x14ac:dyDescent="0.15">
      <c r="A43" s="16"/>
      <c r="B43" s="67">
        <f t="shared" si="1"/>
        <v>6</v>
      </c>
      <c r="C43" s="35"/>
      <c r="D43" s="36"/>
      <c r="E43" s="37"/>
      <c r="F43" s="38"/>
      <c r="G43" s="40" t="s">
        <v>62</v>
      </c>
      <c r="H43" s="40" t="s">
        <v>62</v>
      </c>
      <c r="I43" s="69">
        <v>3600</v>
      </c>
      <c r="J43" s="20"/>
      <c r="K43" s="20">
        <f>IF(F43="D",I43,IF(F43&gt;-99999,0))</f>
        <v>0</v>
      </c>
      <c r="L43" s="20">
        <f>IF($F43="C",$I43,IF($F43&gt;-99999,0))</f>
        <v>0</v>
      </c>
      <c r="M43" s="12"/>
      <c r="N43" s="12"/>
      <c r="O43" s="13"/>
      <c r="P43" s="14"/>
      <c r="Q43" s="15"/>
      <c r="R43" s="15"/>
      <c r="S43" s="16"/>
      <c r="T43" s="16"/>
      <c r="U43" s="16"/>
      <c r="V43" s="15"/>
      <c r="W43" s="16"/>
      <c r="X43" s="15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x14ac:dyDescent="0.15">
      <c r="A44" s="16"/>
      <c r="B44" s="67">
        <f t="shared" si="1"/>
        <v>8</v>
      </c>
      <c r="C44" s="35"/>
      <c r="D44" s="36"/>
      <c r="E44" s="37"/>
      <c r="F44" s="38"/>
      <c r="G44" s="47" t="s">
        <v>62</v>
      </c>
      <c r="H44" s="40" t="s">
        <v>62</v>
      </c>
      <c r="I44" s="68" t="s">
        <v>62</v>
      </c>
      <c r="J44" s="20"/>
      <c r="K44" s="20">
        <f>IF(F44="D",G44,IF(F44&gt;-99999,0))</f>
        <v>0</v>
      </c>
      <c r="L44" s="20">
        <f>IF($F44="C",$G44,IF($F44&gt;-99999,0))</f>
        <v>0</v>
      </c>
      <c r="M44" s="12"/>
      <c r="N44" s="12"/>
      <c r="O44" s="13"/>
      <c r="P44" s="14"/>
      <c r="Q44" s="15"/>
      <c r="R44" s="15"/>
      <c r="S44" s="16"/>
      <c r="T44" s="16"/>
      <c r="U44" s="16"/>
      <c r="V44" s="15"/>
      <c r="W44" s="16"/>
      <c r="X44" s="15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x14ac:dyDescent="0.15">
      <c r="A45" s="16"/>
      <c r="B45" s="67">
        <f t="shared" si="1"/>
        <v>10</v>
      </c>
      <c r="C45" s="35" t="s">
        <v>66</v>
      </c>
      <c r="D45" s="36" t="s">
        <v>65</v>
      </c>
      <c r="E45" s="37"/>
      <c r="F45" s="38"/>
      <c r="G45" s="40" t="s">
        <v>62</v>
      </c>
      <c r="H45" s="47" t="s">
        <v>62</v>
      </c>
      <c r="I45" s="68" t="s">
        <v>62</v>
      </c>
      <c r="J45" s="20"/>
      <c r="K45" s="20">
        <f>IF(F45="D",H45,IF(F45&gt;-99999,0))</f>
        <v>0</v>
      </c>
      <c r="L45" s="20">
        <f>IF($F45="C",$H45,IF($F45&gt;-99999,0))</f>
        <v>0</v>
      </c>
      <c r="M45" s="12"/>
      <c r="N45" s="12"/>
      <c r="O45" s="13"/>
      <c r="P45" s="14"/>
      <c r="Q45" s="15"/>
      <c r="R45" s="15"/>
      <c r="S45" s="16"/>
      <c r="T45" s="16"/>
      <c r="U45" s="16"/>
      <c r="V45" s="15"/>
      <c r="W45" s="16"/>
      <c r="X45" s="15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x14ac:dyDescent="0.15">
      <c r="A46" s="16"/>
      <c r="B46" s="67">
        <f t="shared" si="1"/>
        <v>12</v>
      </c>
      <c r="C46" s="35"/>
      <c r="D46" s="36"/>
      <c r="E46" s="37"/>
      <c r="F46" s="38"/>
      <c r="G46" s="40" t="s">
        <v>62</v>
      </c>
      <c r="H46" s="40" t="s">
        <v>62</v>
      </c>
      <c r="I46" s="70" t="s">
        <v>62</v>
      </c>
      <c r="J46" s="20"/>
      <c r="K46" s="20">
        <f>IF(F46="D",I46,IF(F46&gt;-99999,0))</f>
        <v>0</v>
      </c>
      <c r="L46" s="20">
        <f>IF($F46="C",$I46,IF($F46&gt;-99999,0))</f>
        <v>0</v>
      </c>
      <c r="M46" s="12"/>
      <c r="N46" s="12"/>
      <c r="O46" s="13"/>
      <c r="P46" s="14"/>
      <c r="Q46" s="15"/>
      <c r="R46" s="15"/>
      <c r="S46" s="16"/>
      <c r="T46" s="16"/>
      <c r="U46" s="16"/>
      <c r="V46" s="15"/>
      <c r="W46" s="16"/>
      <c r="X46" s="15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x14ac:dyDescent="0.15">
      <c r="A47" s="16"/>
      <c r="B47" s="67">
        <f t="shared" si="1"/>
        <v>14</v>
      </c>
      <c r="C47" s="35" t="s">
        <v>67</v>
      </c>
      <c r="D47" s="36" t="s">
        <v>65</v>
      </c>
      <c r="E47" s="37"/>
      <c r="F47" s="38"/>
      <c r="G47" s="47" t="s">
        <v>62</v>
      </c>
      <c r="H47" s="40" t="s">
        <v>62</v>
      </c>
      <c r="I47" s="68" t="s">
        <v>62</v>
      </c>
      <c r="J47" s="20"/>
      <c r="K47" s="20">
        <f>IF(F47="D",G47,IF(F47&gt;-99999,0))</f>
        <v>0</v>
      </c>
      <c r="L47" s="20">
        <f>IF($F47="C",$G47,IF($F47&gt;-99999,0))</f>
        <v>0</v>
      </c>
      <c r="M47" s="12"/>
      <c r="N47" s="12"/>
      <c r="O47" s="13"/>
      <c r="P47" s="14"/>
      <c r="Q47" s="15"/>
      <c r="R47" s="15"/>
      <c r="S47" s="16"/>
      <c r="T47" s="16"/>
      <c r="U47" s="16"/>
      <c r="V47" s="15"/>
      <c r="W47" s="16"/>
      <c r="X47" s="15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x14ac:dyDescent="0.15">
      <c r="A48" s="16"/>
      <c r="B48" s="67">
        <f t="shared" si="1"/>
        <v>16</v>
      </c>
      <c r="C48" s="35" t="s">
        <v>67</v>
      </c>
      <c r="D48" s="36" t="s">
        <v>65</v>
      </c>
      <c r="E48" s="37"/>
      <c r="F48" s="38"/>
      <c r="G48" s="40" t="s">
        <v>62</v>
      </c>
      <c r="H48" s="47" t="s">
        <v>62</v>
      </c>
      <c r="I48" s="68" t="s">
        <v>62</v>
      </c>
      <c r="J48" s="20"/>
      <c r="K48" s="20">
        <f>IF(F48="D",H48,IF(F48&gt;-99999,0))</f>
        <v>0</v>
      </c>
      <c r="L48" s="20">
        <f>IF($F48="C",$H48,IF($F48&gt;-99999,0))</f>
        <v>0</v>
      </c>
      <c r="M48" s="12"/>
      <c r="N48" s="12"/>
      <c r="O48" s="13"/>
      <c r="P48" s="14"/>
      <c r="Q48" s="15"/>
      <c r="R48" s="15"/>
      <c r="S48" s="16"/>
      <c r="T48" s="16"/>
      <c r="U48" s="16"/>
      <c r="V48" s="15"/>
      <c r="W48" s="16"/>
      <c r="X48" s="15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x14ac:dyDescent="0.15">
      <c r="A49" s="16"/>
      <c r="B49" s="67">
        <f t="shared" si="1"/>
        <v>18</v>
      </c>
      <c r="C49" s="35" t="s">
        <v>67</v>
      </c>
      <c r="D49" s="36" t="s">
        <v>72</v>
      </c>
      <c r="E49" s="37"/>
      <c r="F49" s="38" t="s">
        <v>73</v>
      </c>
      <c r="G49" s="40" t="s">
        <v>62</v>
      </c>
      <c r="H49" s="40" t="s">
        <v>62</v>
      </c>
      <c r="I49" s="69">
        <v>2340</v>
      </c>
      <c r="J49" s="20"/>
      <c r="K49" s="20">
        <f>IF(F49="D",I49,IF(F49&gt;-99999,0))</f>
        <v>2340</v>
      </c>
      <c r="L49" s="20">
        <f>IF($F49="C",$I49,IF($F49&gt;-99999,0))</f>
        <v>0</v>
      </c>
      <c r="M49" s="12"/>
      <c r="N49" s="12"/>
      <c r="O49" s="13"/>
      <c r="P49" s="14"/>
      <c r="Q49" s="15"/>
      <c r="R49" s="15"/>
      <c r="S49" s="16"/>
      <c r="T49" s="16"/>
      <c r="U49" s="16"/>
      <c r="V49" s="15"/>
      <c r="W49" s="16"/>
      <c r="X49" s="15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x14ac:dyDescent="0.15">
      <c r="A50" s="16"/>
      <c r="B50" s="67">
        <f t="shared" si="1"/>
        <v>20</v>
      </c>
      <c r="C50" s="35" t="s">
        <v>67</v>
      </c>
      <c r="D50" s="36" t="s">
        <v>72</v>
      </c>
      <c r="E50" s="37"/>
      <c r="F50" s="38" t="s">
        <v>73</v>
      </c>
      <c r="G50" s="39">
        <v>2340</v>
      </c>
      <c r="H50" s="40" t="s">
        <v>62</v>
      </c>
      <c r="I50" s="68" t="s">
        <v>62</v>
      </c>
      <c r="J50" s="20"/>
      <c r="K50" s="20">
        <f>IF(F50="D",G50,IF(F50&gt;-99999,0))</f>
        <v>2340</v>
      </c>
      <c r="L50" s="20">
        <f>IF($F50="C",$G50,IF($F50&gt;-99999,0))</f>
        <v>0</v>
      </c>
      <c r="M50" s="12"/>
      <c r="N50" s="12"/>
      <c r="O50" s="13"/>
      <c r="P50" s="14"/>
      <c r="Q50" s="15"/>
      <c r="R50" s="15"/>
      <c r="S50" s="16"/>
      <c r="T50" s="16"/>
      <c r="U50" s="16"/>
      <c r="V50" s="15"/>
      <c r="W50" s="16"/>
      <c r="X50" s="15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x14ac:dyDescent="0.15">
      <c r="A51" s="16"/>
      <c r="B51" s="67">
        <f t="shared" si="1"/>
        <v>22</v>
      </c>
      <c r="C51" s="35" t="s">
        <v>69</v>
      </c>
      <c r="D51" s="36" t="s">
        <v>69</v>
      </c>
      <c r="E51" s="37"/>
      <c r="F51" s="38"/>
      <c r="G51" s="40" t="s">
        <v>62</v>
      </c>
      <c r="H51" s="39"/>
      <c r="I51" s="68" t="s">
        <v>62</v>
      </c>
      <c r="J51" s="20"/>
      <c r="K51" s="20">
        <f>IF(F51="D",H51,IF(F51&gt;-99999,0))</f>
        <v>0</v>
      </c>
      <c r="L51" s="20">
        <f>IF($F51="C",$H51,IF($F51&gt;-99999,0))</f>
        <v>0</v>
      </c>
      <c r="M51" s="12"/>
      <c r="N51" s="12"/>
      <c r="O51" s="13"/>
      <c r="P51" s="14"/>
      <c r="Q51" s="15"/>
      <c r="R51" s="15"/>
      <c r="S51" s="16"/>
      <c r="T51" s="16"/>
      <c r="U51" s="16"/>
      <c r="V51" s="15"/>
      <c r="W51" s="16"/>
      <c r="X51" s="15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x14ac:dyDescent="0.15">
      <c r="A52" s="16"/>
      <c r="B52" s="67">
        <f t="shared" si="1"/>
        <v>24</v>
      </c>
      <c r="C52" s="35" t="s">
        <v>74</v>
      </c>
      <c r="D52" s="36" t="s">
        <v>75</v>
      </c>
      <c r="E52" s="37"/>
      <c r="F52" s="38" t="s">
        <v>73</v>
      </c>
      <c r="G52" s="40" t="s">
        <v>62</v>
      </c>
      <c r="H52" s="40" t="s">
        <v>62</v>
      </c>
      <c r="I52" s="69">
        <v>2340</v>
      </c>
      <c r="J52" s="20"/>
      <c r="K52" s="20">
        <f>IF(F52="D",I52,IF(F52&gt;-99999,0))</f>
        <v>2340</v>
      </c>
      <c r="L52" s="20">
        <f>IF($F52="C",$I52,IF($F52&gt;-99999,0))</f>
        <v>0</v>
      </c>
      <c r="M52" s="12"/>
      <c r="N52" s="12"/>
      <c r="O52" s="13"/>
      <c r="P52" s="14"/>
      <c r="Q52" s="15"/>
      <c r="R52" s="15"/>
      <c r="S52" s="16"/>
      <c r="T52" s="16"/>
      <c r="U52" s="16"/>
      <c r="V52" s="15"/>
      <c r="W52" s="16"/>
      <c r="X52" s="15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x14ac:dyDescent="0.15">
      <c r="A53" s="16"/>
      <c r="B53" s="67">
        <f t="shared" si="1"/>
        <v>26</v>
      </c>
      <c r="C53" s="35" t="s">
        <v>74</v>
      </c>
      <c r="D53" s="36"/>
      <c r="E53" s="37"/>
      <c r="F53" s="38" t="s">
        <v>73</v>
      </c>
      <c r="G53" s="39">
        <v>2340</v>
      </c>
      <c r="H53" s="40" t="s">
        <v>62</v>
      </c>
      <c r="I53" s="68" t="s">
        <v>62</v>
      </c>
      <c r="J53" s="20"/>
      <c r="K53" s="20">
        <f>IF(F53="D",G53,IF(F53&gt;-99999,0))</f>
        <v>2340</v>
      </c>
      <c r="L53" s="20">
        <f>IF($F53="C",$G53,IF($F53&gt;-99999,0))</f>
        <v>0</v>
      </c>
      <c r="M53" s="12"/>
      <c r="N53" s="12"/>
      <c r="O53" s="13"/>
      <c r="P53" s="14"/>
      <c r="Q53" s="15"/>
      <c r="R53" s="15"/>
      <c r="S53" s="16"/>
      <c r="T53" s="16"/>
      <c r="U53" s="16"/>
      <c r="V53" s="15"/>
      <c r="W53" s="16"/>
      <c r="X53" s="15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x14ac:dyDescent="0.15">
      <c r="A54" s="16"/>
      <c r="B54" s="67">
        <f t="shared" si="1"/>
        <v>28</v>
      </c>
      <c r="C54" s="35" t="s">
        <v>74</v>
      </c>
      <c r="D54" s="36" t="s">
        <v>76</v>
      </c>
      <c r="E54" s="37"/>
      <c r="F54" s="38" t="s">
        <v>73</v>
      </c>
      <c r="G54" s="40" t="s">
        <v>62</v>
      </c>
      <c r="H54" s="39">
        <v>2340</v>
      </c>
      <c r="I54" s="68" t="s">
        <v>62</v>
      </c>
      <c r="J54" s="20"/>
      <c r="K54" s="20">
        <f>IF(F54="D",H54,IF(F54&gt;-99999,0))</f>
        <v>2340</v>
      </c>
      <c r="L54" s="20">
        <f>IF($F54="C",$H54,IF($F54&gt;-99999,0))</f>
        <v>0</v>
      </c>
      <c r="M54" s="12"/>
      <c r="N54" s="12"/>
      <c r="O54" s="13"/>
      <c r="P54" s="14"/>
      <c r="Q54" s="15"/>
      <c r="R54" s="15"/>
      <c r="S54" s="16"/>
      <c r="T54" s="16"/>
      <c r="U54" s="16"/>
      <c r="V54" s="15"/>
      <c r="W54" s="16"/>
      <c r="X54" s="15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x14ac:dyDescent="0.15">
      <c r="A55" s="16"/>
      <c r="B55" s="67">
        <f t="shared" si="1"/>
        <v>30</v>
      </c>
      <c r="C55" s="35" t="s">
        <v>74</v>
      </c>
      <c r="D55" s="36"/>
      <c r="E55" s="37"/>
      <c r="F55" s="38" t="s">
        <v>73</v>
      </c>
      <c r="G55" s="40" t="s">
        <v>62</v>
      </c>
      <c r="H55" s="40" t="s">
        <v>62</v>
      </c>
      <c r="I55" s="69">
        <v>2340</v>
      </c>
      <c r="J55" s="20"/>
      <c r="K55" s="20">
        <f>IF(F55="D",I55,IF(F55&gt;-99999,0))</f>
        <v>2340</v>
      </c>
      <c r="L55" s="20">
        <f>IF($F55="C",$I55,IF($F55&gt;-99999,0))</f>
        <v>0</v>
      </c>
      <c r="M55" s="12"/>
      <c r="N55" s="12"/>
      <c r="O55" s="13"/>
      <c r="P55" s="14"/>
      <c r="Q55" s="15"/>
      <c r="R55" s="15"/>
      <c r="S55" s="16"/>
      <c r="T55" s="16"/>
      <c r="U55" s="16"/>
      <c r="V55" s="15"/>
      <c r="W55" s="16"/>
      <c r="X55" s="15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x14ac:dyDescent="0.15">
      <c r="A56" s="16"/>
      <c r="B56" s="67">
        <f t="shared" si="1"/>
        <v>32</v>
      </c>
      <c r="C56" s="35"/>
      <c r="D56" s="36"/>
      <c r="E56" s="37"/>
      <c r="F56" s="38" t="s">
        <v>73</v>
      </c>
      <c r="G56" s="47">
        <v>2000</v>
      </c>
      <c r="H56" s="40" t="s">
        <v>62</v>
      </c>
      <c r="I56" s="68" t="s">
        <v>62</v>
      </c>
      <c r="J56" s="20"/>
      <c r="K56" s="20">
        <f>IF(F56="D",G56,IF(F56&gt;-99999,0))</f>
        <v>2000</v>
      </c>
      <c r="L56" s="20">
        <f>IF($F56="C",$G56,IF($F56&gt;-99999,0))</f>
        <v>0</v>
      </c>
      <c r="M56" s="12"/>
      <c r="N56" s="12"/>
      <c r="O56" s="13"/>
      <c r="P56" s="14"/>
      <c r="Q56" s="15"/>
      <c r="R56" s="15"/>
      <c r="S56" s="16"/>
      <c r="T56" s="16"/>
      <c r="U56" s="16"/>
      <c r="V56" s="15"/>
      <c r="W56" s="16"/>
      <c r="X56" s="15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x14ac:dyDescent="0.15">
      <c r="A57" s="16"/>
      <c r="B57" s="67">
        <f t="shared" si="1"/>
        <v>34</v>
      </c>
      <c r="C57" s="35" t="s">
        <v>63</v>
      </c>
      <c r="D57" s="36" t="s">
        <v>77</v>
      </c>
      <c r="E57" s="37"/>
      <c r="F57" s="38" t="s">
        <v>73</v>
      </c>
      <c r="G57" s="40" t="s">
        <v>62</v>
      </c>
      <c r="H57" s="47">
        <v>2000</v>
      </c>
      <c r="I57" s="68" t="s">
        <v>62</v>
      </c>
      <c r="J57" s="20"/>
      <c r="K57" s="20">
        <f>IF(F57="D",H57,IF(F57&gt;-99999,0))</f>
        <v>2000</v>
      </c>
      <c r="L57" s="20">
        <f>IF($F57="C",$H57,IF($F57&gt;-99999,0))</f>
        <v>0</v>
      </c>
      <c r="M57" s="12"/>
      <c r="N57" s="12"/>
      <c r="O57" s="13"/>
      <c r="P57" s="14"/>
      <c r="Q57" s="15"/>
      <c r="R57" s="15"/>
      <c r="S57" s="16"/>
      <c r="T57" s="16"/>
      <c r="U57" s="16"/>
      <c r="V57" s="15"/>
      <c r="W57" s="16"/>
      <c r="X57" s="15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15">
      <c r="A58" s="16"/>
      <c r="B58" s="67">
        <f t="shared" si="1"/>
        <v>36</v>
      </c>
      <c r="C58" s="35"/>
      <c r="D58" s="36"/>
      <c r="E58" s="37"/>
      <c r="F58" s="38" t="s">
        <v>73</v>
      </c>
      <c r="G58" s="40" t="s">
        <v>62</v>
      </c>
      <c r="H58" s="40" t="s">
        <v>62</v>
      </c>
      <c r="I58" s="70">
        <v>2000</v>
      </c>
      <c r="J58" s="20"/>
      <c r="K58" s="20">
        <f>IF(F58="D",I58,IF(F58&gt;-99999,0))</f>
        <v>2000</v>
      </c>
      <c r="L58" s="20">
        <f>IF($F58="C",$I58,IF($F58&gt;-99999,0))</f>
        <v>0</v>
      </c>
      <c r="M58" s="12"/>
      <c r="N58" s="12"/>
      <c r="O58" s="13"/>
      <c r="P58" s="14"/>
      <c r="Q58" s="15"/>
      <c r="R58" s="15"/>
      <c r="S58" s="16"/>
      <c r="T58" s="16"/>
      <c r="U58" s="16"/>
      <c r="V58" s="15"/>
      <c r="W58" s="16"/>
      <c r="X58" s="15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x14ac:dyDescent="0.15">
      <c r="A59" s="16"/>
      <c r="B59" s="67">
        <f t="shared" si="1"/>
        <v>38</v>
      </c>
      <c r="C59" s="35"/>
      <c r="D59" s="36"/>
      <c r="E59" s="37"/>
      <c r="F59" s="38" t="s">
        <v>73</v>
      </c>
      <c r="G59" s="47">
        <v>3600</v>
      </c>
      <c r="H59" s="40" t="s">
        <v>62</v>
      </c>
      <c r="I59" s="68" t="s">
        <v>62</v>
      </c>
      <c r="J59" s="20"/>
      <c r="K59" s="20">
        <f>IF(F59="D",G59,IF(F59&gt;-99999,0))</f>
        <v>3600</v>
      </c>
      <c r="L59" s="20">
        <f>IF($F59="C",$G59,IF($F59&gt;-99999,0))</f>
        <v>0</v>
      </c>
      <c r="M59" s="12"/>
      <c r="N59" s="12"/>
      <c r="O59" s="13"/>
      <c r="P59" s="14"/>
      <c r="Q59" s="15"/>
      <c r="R59" s="15"/>
      <c r="S59" s="16"/>
      <c r="T59" s="16"/>
      <c r="U59" s="16"/>
      <c r="V59" s="15"/>
      <c r="W59" s="16"/>
      <c r="X59" s="15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x14ac:dyDescent="0.15">
      <c r="A60" s="16"/>
      <c r="B60" s="67">
        <f t="shared" si="1"/>
        <v>40</v>
      </c>
      <c r="C60" s="35" t="s">
        <v>63</v>
      </c>
      <c r="D60" s="36" t="s">
        <v>78</v>
      </c>
      <c r="E60" s="37"/>
      <c r="F60" s="38" t="s">
        <v>73</v>
      </c>
      <c r="G60" s="40" t="s">
        <v>62</v>
      </c>
      <c r="H60" s="47">
        <v>3600</v>
      </c>
      <c r="I60" s="68" t="s">
        <v>62</v>
      </c>
      <c r="J60" s="20"/>
      <c r="K60" s="20">
        <f>IF(F60="D",H60,IF(F60&gt;-99999,0))</f>
        <v>3600</v>
      </c>
      <c r="L60" s="20">
        <f>IF($F60="C",$H60,IF($F60&gt;-99999,0))</f>
        <v>0</v>
      </c>
      <c r="M60" s="12"/>
      <c r="N60" s="12"/>
      <c r="O60" s="13"/>
      <c r="P60" s="14"/>
      <c r="Q60" s="15"/>
      <c r="R60" s="15"/>
      <c r="S60" s="16"/>
      <c r="T60" s="16"/>
      <c r="U60" s="16"/>
      <c r="V60" s="15"/>
      <c r="W60" s="16"/>
      <c r="X60" s="15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11.25" thickBot="1" x14ac:dyDescent="0.2">
      <c r="A61" s="16"/>
      <c r="B61" s="74">
        <f t="shared" si="1"/>
        <v>42</v>
      </c>
      <c r="C61" s="75"/>
      <c r="D61" s="76"/>
      <c r="E61" s="77"/>
      <c r="F61" s="78" t="s">
        <v>73</v>
      </c>
      <c r="G61" s="79" t="s">
        <v>62</v>
      </c>
      <c r="H61" s="79" t="s">
        <v>62</v>
      </c>
      <c r="I61" s="80">
        <v>3600</v>
      </c>
      <c r="J61" s="20"/>
      <c r="K61" s="20">
        <f>IF(F61="D",I61,IF(F61&gt;-99999,0))</f>
        <v>3600</v>
      </c>
      <c r="L61" s="20">
        <f>IF($F61="C",$I61,IF($F61&gt;-99999,0))</f>
        <v>0</v>
      </c>
      <c r="M61" s="12"/>
      <c r="N61" s="12"/>
      <c r="O61" s="13"/>
      <c r="P61" s="14"/>
      <c r="Q61" s="15"/>
      <c r="R61" s="15"/>
      <c r="S61" s="16"/>
      <c r="T61" s="16"/>
      <c r="U61" s="16"/>
      <c r="V61" s="15"/>
      <c r="W61" s="16"/>
      <c r="X61" s="15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x14ac:dyDescent="0.15">
      <c r="A62" s="17"/>
      <c r="B62" s="17"/>
      <c r="C62" s="12"/>
      <c r="D62" s="14"/>
      <c r="E62" s="12"/>
      <c r="F62" s="12"/>
      <c r="G62" s="41"/>
      <c r="H62" s="41"/>
      <c r="I62" s="41"/>
      <c r="J62" s="41"/>
      <c r="K62" s="41">
        <f>SUM(K18:K61)</f>
        <v>33180</v>
      </c>
      <c r="L62" s="41">
        <f>SUM(L18:L61)</f>
        <v>0</v>
      </c>
      <c r="M62" s="12"/>
      <c r="N62" s="12"/>
      <c r="O62" s="13"/>
      <c r="P62" s="14"/>
      <c r="Q62" s="15"/>
      <c r="R62" s="15"/>
      <c r="S62" s="16"/>
      <c r="T62" s="16"/>
      <c r="U62" s="16"/>
      <c r="V62" s="15"/>
      <c r="W62" s="16"/>
      <c r="X62" s="15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x14ac:dyDescent="0.15">
      <c r="A63" s="17"/>
      <c r="B63" s="17"/>
      <c r="C63" s="12"/>
      <c r="D63" s="14"/>
      <c r="E63" s="12"/>
      <c r="F63" s="12"/>
      <c r="G63" s="41"/>
      <c r="H63" s="41"/>
      <c r="I63" s="41"/>
      <c r="J63" s="41"/>
      <c r="K63" s="41" t="s">
        <v>59</v>
      </c>
      <c r="L63" s="41" t="s">
        <v>60</v>
      </c>
      <c r="M63" s="12"/>
      <c r="N63" s="12"/>
      <c r="O63" s="13"/>
      <c r="P63" s="14"/>
      <c r="Q63" s="15"/>
      <c r="R63" s="15"/>
      <c r="S63" s="16"/>
      <c r="T63" s="16"/>
      <c r="U63" s="16"/>
      <c r="V63" s="15"/>
      <c r="W63" s="16"/>
      <c r="X63" s="15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x14ac:dyDescent="0.15">
      <c r="A64" s="17"/>
      <c r="B64" s="17"/>
      <c r="C64" s="12"/>
      <c r="D64" s="14"/>
      <c r="E64" s="12"/>
      <c r="F64" s="12"/>
      <c r="G64" s="41"/>
      <c r="H64" s="41"/>
      <c r="I64" s="41"/>
      <c r="J64" s="41"/>
      <c r="K64" s="41"/>
      <c r="L64" s="41"/>
      <c r="M64" s="12"/>
      <c r="N64" s="12"/>
      <c r="O64" s="13"/>
      <c r="P64" s="14"/>
      <c r="Q64" s="15"/>
      <c r="R64" s="15"/>
      <c r="S64" s="16"/>
      <c r="T64" s="16"/>
      <c r="U64" s="16"/>
      <c r="V64" s="15"/>
      <c r="W64" s="16"/>
      <c r="X64" s="15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x14ac:dyDescent="0.15">
      <c r="A65" s="17"/>
      <c r="B65" s="17"/>
      <c r="C65" s="12"/>
      <c r="D65" s="14"/>
      <c r="E65" s="12"/>
      <c r="F65" s="12"/>
      <c r="G65" s="41"/>
      <c r="H65" s="41"/>
      <c r="I65" s="41"/>
      <c r="J65" s="41"/>
      <c r="K65" s="41"/>
      <c r="L65" s="41"/>
      <c r="M65" s="12"/>
      <c r="N65" s="12"/>
      <c r="O65" s="13"/>
      <c r="P65" s="14"/>
      <c r="Q65" s="15"/>
      <c r="R65" s="15"/>
      <c r="S65" s="16"/>
      <c r="T65" s="16"/>
      <c r="U65" s="16"/>
      <c r="V65" s="15"/>
      <c r="W65" s="16"/>
      <c r="X65" s="15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x14ac:dyDescent="0.15">
      <c r="A66" s="17"/>
      <c r="B66" s="17"/>
      <c r="C66" s="12"/>
      <c r="D66" s="14"/>
      <c r="E66" s="12"/>
      <c r="F66" s="12"/>
      <c r="G66" s="41"/>
      <c r="H66" s="41"/>
      <c r="I66" s="41"/>
      <c r="J66" s="41"/>
      <c r="K66" s="41"/>
      <c r="L66" s="41"/>
      <c r="M66" s="12"/>
      <c r="N66" s="12"/>
      <c r="O66" s="13"/>
      <c r="P66" s="14"/>
      <c r="Q66" s="15"/>
      <c r="R66" s="15"/>
      <c r="S66" s="16"/>
      <c r="T66" s="16"/>
      <c r="U66" s="16"/>
      <c r="V66" s="15"/>
      <c r="W66" s="16"/>
      <c r="X66" s="15"/>
      <c r="Y66" s="16"/>
      <c r="Z66" s="16"/>
      <c r="AA66" s="96" t="s">
        <v>79</v>
      </c>
      <c r="AB66" s="16"/>
      <c r="AC66" s="16"/>
      <c r="AD66" s="16"/>
      <c r="AE66" s="16"/>
      <c r="AF66" s="16"/>
      <c r="AG66" s="16"/>
    </row>
    <row r="67" spans="1:33" ht="11.25" thickBot="1" x14ac:dyDescent="0.2">
      <c r="A67" s="17"/>
      <c r="B67" s="17"/>
      <c r="C67" s="12"/>
      <c r="D67" s="14"/>
      <c r="E67" s="12"/>
      <c r="F67" s="12"/>
      <c r="G67" s="41"/>
      <c r="H67" s="41"/>
      <c r="I67" s="41"/>
      <c r="J67" s="41"/>
      <c r="K67" s="41"/>
      <c r="L67" s="41"/>
      <c r="M67" s="12"/>
      <c r="N67" s="12"/>
      <c r="O67" s="13"/>
      <c r="P67" s="14"/>
      <c r="Q67" s="15"/>
      <c r="R67" s="15"/>
      <c r="S67" s="16"/>
      <c r="T67" s="16"/>
      <c r="U67" s="16"/>
      <c r="V67" s="15"/>
      <c r="W67" s="16"/>
      <c r="X67" s="15"/>
      <c r="Y67" s="16"/>
      <c r="Z67" s="16"/>
      <c r="AA67" s="96" t="s">
        <v>80</v>
      </c>
      <c r="AB67" s="16"/>
      <c r="AC67" s="16"/>
      <c r="AD67" s="16"/>
      <c r="AE67" s="16"/>
      <c r="AF67" s="16"/>
      <c r="AG67" s="16"/>
    </row>
    <row r="68" spans="1:33" x14ac:dyDescent="0.15">
      <c r="A68" s="17"/>
      <c r="B68" s="17"/>
      <c r="C68" s="12"/>
      <c r="D68" s="14"/>
      <c r="E68" s="12"/>
      <c r="F68" s="12"/>
      <c r="G68" s="41"/>
      <c r="H68" s="41"/>
      <c r="I68" s="41"/>
      <c r="J68" s="41"/>
      <c r="K68" s="41"/>
      <c r="L68" s="41"/>
      <c r="M68" s="12"/>
      <c r="N68" s="12"/>
      <c r="O68" s="13"/>
      <c r="P68" s="14"/>
      <c r="Q68" s="101">
        <v>1</v>
      </c>
      <c r="R68" s="102"/>
      <c r="S68" s="81">
        <v>2</v>
      </c>
      <c r="T68" s="81"/>
      <c r="U68" s="81">
        <v>3</v>
      </c>
      <c r="V68" s="102"/>
      <c r="W68" s="81">
        <v>4</v>
      </c>
      <c r="X68" s="102"/>
      <c r="Y68" s="81"/>
      <c r="Z68" s="81">
        <v>5</v>
      </c>
      <c r="AA68" s="81">
        <v>6</v>
      </c>
      <c r="AB68" s="81">
        <v>7</v>
      </c>
      <c r="AC68" s="81">
        <v>8</v>
      </c>
      <c r="AD68" s="81">
        <v>9</v>
      </c>
      <c r="AE68" s="81">
        <v>10</v>
      </c>
      <c r="AF68" s="81">
        <v>11</v>
      </c>
      <c r="AG68" s="103">
        <v>12</v>
      </c>
    </row>
    <row r="69" spans="1:33" x14ac:dyDescent="0.15">
      <c r="A69" s="17"/>
      <c r="B69" s="17"/>
      <c r="C69" s="12"/>
      <c r="D69" s="14"/>
      <c r="E69" s="12"/>
      <c r="F69" s="12"/>
      <c r="G69" s="41"/>
      <c r="H69" s="41"/>
      <c r="I69" s="41"/>
      <c r="J69" s="41"/>
      <c r="K69" s="41"/>
      <c r="L69" s="41"/>
      <c r="M69" s="12"/>
      <c r="N69" s="12"/>
      <c r="O69" s="13"/>
      <c r="P69" s="14"/>
      <c r="Q69" s="104" t="s">
        <v>81</v>
      </c>
      <c r="R69" s="97" t="s">
        <v>82</v>
      </c>
      <c r="S69" s="98" t="s">
        <v>83</v>
      </c>
      <c r="T69" s="98" t="s">
        <v>82</v>
      </c>
      <c r="U69" s="98" t="s">
        <v>84</v>
      </c>
      <c r="V69" s="97" t="s">
        <v>85</v>
      </c>
      <c r="W69" s="98" t="s">
        <v>86</v>
      </c>
      <c r="X69" s="97" t="s">
        <v>85</v>
      </c>
      <c r="Y69" s="98" t="str">
        <f t="shared" ref="Y69:Y97" si="2">IF($P$17=1,Z69,IF($P$17=2,AA69,IF($P$17=3,AB69,IF($P$17=4,AC69,IF($P$17=5,AD69,IF($P$17=6,AE69,IF($P$17=7,AF69,IF($P$17=8,AG69))))))))</f>
        <v>C-SIZE</v>
      </c>
      <c r="Z69" s="98" t="s">
        <v>87</v>
      </c>
      <c r="AA69" s="98" t="s">
        <v>87</v>
      </c>
      <c r="AB69" s="98" t="s">
        <v>87</v>
      </c>
      <c r="AC69" s="98" t="s">
        <v>87</v>
      </c>
      <c r="AD69" s="98" t="s">
        <v>87</v>
      </c>
      <c r="AE69" s="98" t="s">
        <v>87</v>
      </c>
      <c r="AF69" s="98" t="s">
        <v>87</v>
      </c>
      <c r="AG69" s="105" t="s">
        <v>87</v>
      </c>
    </row>
    <row r="70" spans="1:33" x14ac:dyDescent="0.15">
      <c r="A70" s="17"/>
      <c r="B70" s="17"/>
      <c r="C70" s="12"/>
      <c r="D70" s="14"/>
      <c r="E70" s="12"/>
      <c r="F70" s="12"/>
      <c r="G70" s="41"/>
      <c r="H70" s="41"/>
      <c r="I70" s="41"/>
      <c r="J70" s="41"/>
      <c r="K70" s="41"/>
      <c r="L70" s="41"/>
      <c r="M70" s="12"/>
      <c r="N70" s="12"/>
      <c r="O70" s="13"/>
      <c r="P70" s="14"/>
      <c r="Q70" s="106" t="s">
        <v>88</v>
      </c>
      <c r="R70" s="99" t="s">
        <v>89</v>
      </c>
      <c r="S70" s="100" t="s">
        <v>90</v>
      </c>
      <c r="T70" s="100" t="s">
        <v>91</v>
      </c>
      <c r="U70" s="100" t="s">
        <v>92</v>
      </c>
      <c r="V70" s="99" t="s">
        <v>93</v>
      </c>
      <c r="W70" s="100" t="s">
        <v>84</v>
      </c>
      <c r="X70" s="100" t="s">
        <v>94</v>
      </c>
      <c r="Y70" s="100" t="str">
        <f t="shared" si="2"/>
        <v>4W W/G</v>
      </c>
      <c r="Z70" s="100" t="s">
        <v>95</v>
      </c>
      <c r="AA70" s="100" t="s">
        <v>96</v>
      </c>
      <c r="AB70" s="100" t="s">
        <v>95</v>
      </c>
      <c r="AC70" s="100" t="s">
        <v>96</v>
      </c>
      <c r="AD70" s="100" t="s">
        <v>97</v>
      </c>
      <c r="AE70" s="100" t="s">
        <v>98</v>
      </c>
      <c r="AF70" s="100" t="s">
        <v>97</v>
      </c>
      <c r="AG70" s="107" t="s">
        <v>98</v>
      </c>
    </row>
    <row r="71" spans="1:33" ht="11.25" thickBot="1" x14ac:dyDescent="0.2">
      <c r="A71" s="17"/>
      <c r="B71" s="17"/>
      <c r="C71" s="12"/>
      <c r="D71" s="14"/>
      <c r="E71" s="12"/>
      <c r="F71" s="12"/>
      <c r="G71" s="41"/>
      <c r="H71" s="41"/>
      <c r="I71" s="41"/>
      <c r="J71" s="41"/>
      <c r="K71" s="41"/>
      <c r="L71" s="41"/>
      <c r="M71" s="12"/>
      <c r="N71" s="12"/>
      <c r="O71" s="13"/>
      <c r="P71" s="14"/>
      <c r="Q71" s="114"/>
      <c r="R71" s="115" t="s">
        <v>92</v>
      </c>
      <c r="S71" s="116" t="s">
        <v>11</v>
      </c>
      <c r="T71" s="116" t="s">
        <v>99</v>
      </c>
      <c r="U71" s="116"/>
      <c r="V71" s="115" t="s">
        <v>92</v>
      </c>
      <c r="W71" s="116" t="s">
        <v>92</v>
      </c>
      <c r="X71" s="116" t="s">
        <v>92</v>
      </c>
      <c r="Y71" s="116" t="str">
        <f t="shared" si="2"/>
        <v>THW</v>
      </c>
      <c r="Z71" s="116" t="s">
        <v>34</v>
      </c>
      <c r="AA71" s="116" t="s">
        <v>34</v>
      </c>
      <c r="AB71" s="116" t="s">
        <v>100</v>
      </c>
      <c r="AC71" s="116" t="s">
        <v>100</v>
      </c>
      <c r="AD71" s="116" t="s">
        <v>34</v>
      </c>
      <c r="AE71" s="116" t="s">
        <v>34</v>
      </c>
      <c r="AF71" s="116" t="s">
        <v>100</v>
      </c>
      <c r="AG71" s="117" t="s">
        <v>100</v>
      </c>
    </row>
    <row r="72" spans="1:33" x14ac:dyDescent="0.15">
      <c r="A72" s="17"/>
      <c r="B72" s="17"/>
      <c r="C72" s="12"/>
      <c r="D72" s="14"/>
      <c r="E72" s="12"/>
      <c r="F72" s="12"/>
      <c r="G72" s="41"/>
      <c r="H72" s="41"/>
      <c r="I72" s="41"/>
      <c r="J72" s="41"/>
      <c r="K72" s="41"/>
      <c r="L72" s="41"/>
      <c r="M72" s="12"/>
      <c r="N72" s="12"/>
      <c r="O72" s="13"/>
      <c r="P72" s="14"/>
      <c r="Q72" s="109">
        <v>65</v>
      </c>
      <c r="R72" s="43">
        <f>IF($O$8=Q72,U72,IF($O$8&lt;Q72,U72,IF($O$8&gt;Q72,0)))</f>
        <v>0</v>
      </c>
      <c r="S72" s="44">
        <v>1</v>
      </c>
      <c r="T72" s="44">
        <f t="shared" ref="T72:T97" si="3">IF(R72=0,0,IF(R72&gt;0,S72))</f>
        <v>0</v>
      </c>
      <c r="U72" s="44" t="s">
        <v>101</v>
      </c>
      <c r="V72" s="43">
        <f t="shared" ref="V72:V97" si="4">IF($D$8="N",0,IF(R72=0,0,IF($D$8="Y",W72)))</f>
        <v>0</v>
      </c>
      <c r="W72" s="44" t="s">
        <v>102</v>
      </c>
      <c r="X72" s="44">
        <f t="shared" ref="X72:X97" si="5">IF(R72=0,0,IF(R72&gt;0,Y72))</f>
        <v>0</v>
      </c>
      <c r="Y72" s="44" t="str">
        <f t="shared" si="2"/>
        <v>1 1/4"</v>
      </c>
      <c r="Z72" s="44" t="s">
        <v>103</v>
      </c>
      <c r="AA72" s="44" t="s">
        <v>103</v>
      </c>
      <c r="AB72" s="44" t="s">
        <v>104</v>
      </c>
      <c r="AC72" s="44" t="s">
        <v>104</v>
      </c>
      <c r="AD72" s="44" t="s">
        <v>103</v>
      </c>
      <c r="AE72" s="44" t="s">
        <v>105</v>
      </c>
      <c r="AF72" s="44" t="s">
        <v>104</v>
      </c>
      <c r="AG72" s="108" t="s">
        <v>103</v>
      </c>
    </row>
    <row r="73" spans="1:33" x14ac:dyDescent="0.15">
      <c r="A73" s="17"/>
      <c r="B73" s="17"/>
      <c r="C73" s="12"/>
      <c r="D73" s="14"/>
      <c r="E73" s="12"/>
      <c r="F73" s="12"/>
      <c r="G73" s="41"/>
      <c r="H73" s="41"/>
      <c r="I73" s="41"/>
      <c r="J73" s="41"/>
      <c r="K73" s="41"/>
      <c r="L73" s="41"/>
      <c r="M73" s="12"/>
      <c r="N73" s="12"/>
      <c r="O73" s="13"/>
      <c r="P73" s="14"/>
      <c r="Q73" s="109">
        <v>85</v>
      </c>
      <c r="R73" s="43">
        <f t="shared" ref="R73:R97" si="6">IF($O$8=Q72,0,IF($O$8&lt;Q72,0,IF($O$8=Q73,U73,IF($O$8&lt;Q73,U73,IF($O$8&gt;Q73,0)))))</f>
        <v>0</v>
      </c>
      <c r="S73" s="44">
        <v>1</v>
      </c>
      <c r="T73" s="44">
        <f t="shared" si="3"/>
        <v>0</v>
      </c>
      <c r="U73" s="44" t="s">
        <v>106</v>
      </c>
      <c r="V73" s="43">
        <f t="shared" si="4"/>
        <v>0</v>
      </c>
      <c r="W73" s="44" t="s">
        <v>102</v>
      </c>
      <c r="X73" s="44">
        <f t="shared" si="5"/>
        <v>0</v>
      </c>
      <c r="Y73" s="44" t="str">
        <f t="shared" si="2"/>
        <v>1 1/4"</v>
      </c>
      <c r="Z73" s="44" t="s">
        <v>103</v>
      </c>
      <c r="AA73" s="44" t="s">
        <v>105</v>
      </c>
      <c r="AB73" s="44" t="s">
        <v>103</v>
      </c>
      <c r="AC73" s="44" t="s">
        <v>103</v>
      </c>
      <c r="AD73" s="44" t="s">
        <v>105</v>
      </c>
      <c r="AE73" s="44" t="s">
        <v>105</v>
      </c>
      <c r="AF73" s="44" t="s">
        <v>103</v>
      </c>
      <c r="AG73" s="108" t="s">
        <v>105</v>
      </c>
    </row>
    <row r="74" spans="1:33" ht="11.25" thickBot="1" x14ac:dyDescent="0.2">
      <c r="A74" s="17"/>
      <c r="B74" s="17"/>
      <c r="C74" s="12"/>
      <c r="D74" s="14"/>
      <c r="E74" s="12"/>
      <c r="F74" s="12"/>
      <c r="G74" s="41"/>
      <c r="H74" s="41"/>
      <c r="I74" s="41"/>
      <c r="J74" s="41"/>
      <c r="K74" s="41"/>
      <c r="L74" s="41"/>
      <c r="M74" s="12"/>
      <c r="N74" s="12"/>
      <c r="O74" s="13"/>
      <c r="P74" s="14"/>
      <c r="Q74" s="109">
        <v>100</v>
      </c>
      <c r="R74" s="43">
        <f t="shared" si="6"/>
        <v>0</v>
      </c>
      <c r="S74" s="44">
        <v>1</v>
      </c>
      <c r="T74" s="44">
        <f t="shared" si="3"/>
        <v>0</v>
      </c>
      <c r="U74" s="44" t="s">
        <v>107</v>
      </c>
      <c r="V74" s="43">
        <f t="shared" si="4"/>
        <v>0</v>
      </c>
      <c r="W74" s="44" t="s">
        <v>102</v>
      </c>
      <c r="X74" s="44">
        <f t="shared" si="5"/>
        <v>0</v>
      </c>
      <c r="Y74" s="44" t="str">
        <f t="shared" si="2"/>
        <v>1 1/4"</v>
      </c>
      <c r="Z74" s="44" t="s">
        <v>105</v>
      </c>
      <c r="AA74" s="44" t="s">
        <v>105</v>
      </c>
      <c r="AB74" s="44" t="s">
        <v>103</v>
      </c>
      <c r="AC74" s="44" t="s">
        <v>103</v>
      </c>
      <c r="AD74" s="44" t="s">
        <v>105</v>
      </c>
      <c r="AE74" s="44" t="s">
        <v>105</v>
      </c>
      <c r="AF74" s="44" t="s">
        <v>105</v>
      </c>
      <c r="AG74" s="108" t="s">
        <v>105</v>
      </c>
    </row>
    <row r="75" spans="1:33" x14ac:dyDescent="0.15">
      <c r="A75" s="17"/>
      <c r="B75" s="17"/>
      <c r="C75" s="12"/>
      <c r="D75" s="118" t="s">
        <v>108</v>
      </c>
      <c r="E75" s="119"/>
      <c r="F75" s="120" t="str">
        <f>IF(D1=0,"",IF(D1&gt;-99999,D1))</f>
        <v xml:space="preserve">"A"  </v>
      </c>
      <c r="G75" s="121"/>
      <c r="H75" s="122"/>
      <c r="I75" s="41"/>
      <c r="J75" s="41"/>
      <c r="K75" s="41"/>
      <c r="L75" s="41"/>
      <c r="M75" s="12"/>
      <c r="N75" s="12"/>
      <c r="O75" s="13"/>
      <c r="P75" s="14"/>
      <c r="Q75" s="109">
        <v>115</v>
      </c>
      <c r="R75" s="43">
        <f t="shared" si="6"/>
        <v>0</v>
      </c>
      <c r="S75" s="44">
        <v>1</v>
      </c>
      <c r="T75" s="44">
        <f t="shared" si="3"/>
        <v>0</v>
      </c>
      <c r="U75" s="44" t="s">
        <v>109</v>
      </c>
      <c r="V75" s="43">
        <f t="shared" si="4"/>
        <v>0</v>
      </c>
      <c r="W75" s="44" t="s">
        <v>101</v>
      </c>
      <c r="X75" s="44">
        <f t="shared" si="5"/>
        <v>0</v>
      </c>
      <c r="Y75" s="44" t="str">
        <f t="shared" si="2"/>
        <v>1 1/2"</v>
      </c>
      <c r="Z75" s="44" t="s">
        <v>105</v>
      </c>
      <c r="AA75" s="44" t="s">
        <v>105</v>
      </c>
      <c r="AB75" s="44" t="s">
        <v>103</v>
      </c>
      <c r="AC75" s="44" t="s">
        <v>105</v>
      </c>
      <c r="AD75" s="44" t="s">
        <v>105</v>
      </c>
      <c r="AE75" s="44" t="s">
        <v>110</v>
      </c>
      <c r="AF75" s="44" t="s">
        <v>105</v>
      </c>
      <c r="AG75" s="108" t="s">
        <v>105</v>
      </c>
    </row>
    <row r="76" spans="1:33" x14ac:dyDescent="0.15">
      <c r="A76" s="17"/>
      <c r="B76" s="17"/>
      <c r="C76" s="12"/>
      <c r="D76" s="123"/>
      <c r="E76" s="9"/>
      <c r="F76" s="9"/>
      <c r="G76" s="10"/>
      <c r="H76" s="124"/>
      <c r="I76" s="41"/>
      <c r="J76" s="41"/>
      <c r="K76" s="41"/>
      <c r="L76" s="41"/>
      <c r="M76" s="12"/>
      <c r="N76" s="12"/>
      <c r="O76" s="13"/>
      <c r="P76" s="14"/>
      <c r="Q76" s="109">
        <v>130</v>
      </c>
      <c r="R76" s="43">
        <f t="shared" si="6"/>
        <v>0</v>
      </c>
      <c r="S76" s="44">
        <v>1</v>
      </c>
      <c r="T76" s="44">
        <f t="shared" si="3"/>
        <v>0</v>
      </c>
      <c r="U76" s="44" t="s">
        <v>111</v>
      </c>
      <c r="V76" s="43">
        <f t="shared" si="4"/>
        <v>0</v>
      </c>
      <c r="W76" s="44" t="s">
        <v>101</v>
      </c>
      <c r="X76" s="44">
        <f t="shared" si="5"/>
        <v>0</v>
      </c>
      <c r="Y76" s="44" t="str">
        <f t="shared" si="2"/>
        <v>2"</v>
      </c>
      <c r="Z76" s="44" t="s">
        <v>105</v>
      </c>
      <c r="AA76" s="44" t="s">
        <v>110</v>
      </c>
      <c r="AB76" s="44" t="s">
        <v>105</v>
      </c>
      <c r="AC76" s="44" t="s">
        <v>105</v>
      </c>
      <c r="AD76" s="44" t="s">
        <v>110</v>
      </c>
      <c r="AE76" s="44" t="s">
        <v>112</v>
      </c>
      <c r="AF76" s="44" t="s">
        <v>110</v>
      </c>
      <c r="AG76" s="108" t="s">
        <v>110</v>
      </c>
    </row>
    <row r="77" spans="1:33" x14ac:dyDescent="0.15">
      <c r="A77" s="17"/>
      <c r="B77" s="17"/>
      <c r="C77" s="12"/>
      <c r="D77" s="125" t="s">
        <v>113</v>
      </c>
      <c r="E77" s="126"/>
      <c r="F77" s="126"/>
      <c r="G77" s="127"/>
      <c r="H77" s="128">
        <f>SUM(G18:G61)</f>
        <v>19880</v>
      </c>
      <c r="I77" s="41"/>
      <c r="J77" s="41"/>
      <c r="K77" s="41"/>
      <c r="L77" s="41"/>
      <c r="M77" s="12"/>
      <c r="N77" s="12"/>
      <c r="O77" s="13"/>
      <c r="P77" s="14"/>
      <c r="Q77" s="109">
        <v>150</v>
      </c>
      <c r="R77" s="45" t="str">
        <f t="shared" si="6"/>
        <v>#1/0</v>
      </c>
      <c r="S77" s="44">
        <v>1</v>
      </c>
      <c r="T77" s="44">
        <f t="shared" si="3"/>
        <v>1</v>
      </c>
      <c r="U77" s="44" t="s">
        <v>114</v>
      </c>
      <c r="V77" s="45" t="str">
        <f t="shared" si="4"/>
        <v>#6</v>
      </c>
      <c r="W77" s="44" t="s">
        <v>101</v>
      </c>
      <c r="X77" s="44" t="str">
        <f t="shared" si="5"/>
        <v>2"</v>
      </c>
      <c r="Y77" s="44" t="str">
        <f t="shared" si="2"/>
        <v>2"</v>
      </c>
      <c r="Z77" s="44" t="s">
        <v>110</v>
      </c>
      <c r="AA77" s="44" t="s">
        <v>110</v>
      </c>
      <c r="AB77" s="44" t="s">
        <v>105</v>
      </c>
      <c r="AC77" s="44" t="s">
        <v>110</v>
      </c>
      <c r="AD77" s="44" t="s">
        <v>112</v>
      </c>
      <c r="AE77" s="44" t="s">
        <v>112</v>
      </c>
      <c r="AF77" s="44" t="s">
        <v>110</v>
      </c>
      <c r="AG77" s="108" t="s">
        <v>110</v>
      </c>
    </row>
    <row r="78" spans="1:33" x14ac:dyDescent="0.15">
      <c r="A78" s="17"/>
      <c r="B78" s="17"/>
      <c r="C78" s="12"/>
      <c r="D78" s="125" t="s">
        <v>115</v>
      </c>
      <c r="E78" s="126"/>
      <c r="F78" s="126"/>
      <c r="G78" s="127"/>
      <c r="H78" s="128">
        <f>SUM(H18:H61)</f>
        <v>17480</v>
      </c>
      <c r="I78" s="41"/>
      <c r="J78" s="41"/>
      <c r="K78" s="41"/>
      <c r="L78" s="41"/>
      <c r="M78" s="12"/>
      <c r="N78" s="12"/>
      <c r="O78" s="13"/>
      <c r="P78" s="14"/>
      <c r="Q78" s="109">
        <v>175</v>
      </c>
      <c r="R78" s="42">
        <f t="shared" si="6"/>
        <v>0</v>
      </c>
      <c r="S78" s="44">
        <v>1</v>
      </c>
      <c r="T78" s="44">
        <f t="shared" si="3"/>
        <v>0</v>
      </c>
      <c r="U78" s="44" t="s">
        <v>116</v>
      </c>
      <c r="V78" s="42">
        <f t="shared" si="4"/>
        <v>0</v>
      </c>
      <c r="W78" s="44" t="s">
        <v>101</v>
      </c>
      <c r="X78" s="44">
        <f t="shared" si="5"/>
        <v>0</v>
      </c>
      <c r="Y78" s="44" t="str">
        <f t="shared" si="2"/>
        <v>2"</v>
      </c>
      <c r="Z78" s="44" t="s">
        <v>110</v>
      </c>
      <c r="AA78" s="44" t="s">
        <v>112</v>
      </c>
      <c r="AB78" s="44" t="s">
        <v>110</v>
      </c>
      <c r="AC78" s="44" t="s">
        <v>110</v>
      </c>
      <c r="AD78" s="44" t="s">
        <v>112</v>
      </c>
      <c r="AE78" s="44" t="s">
        <v>112</v>
      </c>
      <c r="AF78" s="44" t="s">
        <v>112</v>
      </c>
      <c r="AG78" s="108" t="s">
        <v>112</v>
      </c>
    </row>
    <row r="79" spans="1:33" x14ac:dyDescent="0.15">
      <c r="A79" s="17"/>
      <c r="B79" s="17"/>
      <c r="C79" s="12"/>
      <c r="D79" s="125" t="s">
        <v>145</v>
      </c>
      <c r="E79" s="126"/>
      <c r="F79" s="126"/>
      <c r="G79" s="127"/>
      <c r="H79" s="128">
        <f>SUM(I18:I61)</f>
        <v>22220</v>
      </c>
      <c r="I79" s="41"/>
      <c r="J79" s="41"/>
      <c r="K79" s="41"/>
      <c r="L79" s="41"/>
      <c r="M79" s="12"/>
      <c r="N79" s="12"/>
      <c r="O79" s="13"/>
      <c r="P79" s="14"/>
      <c r="Q79" s="109">
        <v>200</v>
      </c>
      <c r="R79" s="43">
        <f t="shared" si="6"/>
        <v>0</v>
      </c>
      <c r="S79" s="44">
        <v>1</v>
      </c>
      <c r="T79" s="44">
        <f t="shared" si="3"/>
        <v>0</v>
      </c>
      <c r="U79" s="44" t="s">
        <v>117</v>
      </c>
      <c r="V79" s="43">
        <f t="shared" si="4"/>
        <v>0</v>
      </c>
      <c r="W79" s="44" t="s">
        <v>101</v>
      </c>
      <c r="X79" s="44">
        <f t="shared" si="5"/>
        <v>0</v>
      </c>
      <c r="Y79" s="44" t="str">
        <f t="shared" si="2"/>
        <v>2 1/2"</v>
      </c>
      <c r="Z79" s="44" t="s">
        <v>112</v>
      </c>
      <c r="AA79" s="44" t="s">
        <v>112</v>
      </c>
      <c r="AB79" s="44" t="s">
        <v>110</v>
      </c>
      <c r="AC79" s="44" t="s">
        <v>112</v>
      </c>
      <c r="AD79" s="44" t="s">
        <v>112</v>
      </c>
      <c r="AE79" s="44" t="s">
        <v>118</v>
      </c>
      <c r="AF79" s="44" t="s">
        <v>112</v>
      </c>
      <c r="AG79" s="108" t="s">
        <v>112</v>
      </c>
    </row>
    <row r="80" spans="1:33" x14ac:dyDescent="0.15">
      <c r="A80" s="17"/>
      <c r="B80" s="17"/>
      <c r="C80" s="12"/>
      <c r="D80" s="125"/>
      <c r="E80" s="126"/>
      <c r="F80" s="126"/>
      <c r="G80" s="127"/>
      <c r="H80" s="128"/>
      <c r="I80" s="41"/>
      <c r="J80" s="41"/>
      <c r="K80" s="41"/>
      <c r="L80" s="41"/>
      <c r="M80" s="12"/>
      <c r="N80" s="12"/>
      <c r="O80" s="13"/>
      <c r="P80" s="14"/>
      <c r="Q80" s="109">
        <v>230</v>
      </c>
      <c r="R80" s="43">
        <f t="shared" si="6"/>
        <v>0</v>
      </c>
      <c r="S80" s="44">
        <v>1</v>
      </c>
      <c r="T80" s="44">
        <f t="shared" si="3"/>
        <v>0</v>
      </c>
      <c r="U80" s="44" t="s">
        <v>119</v>
      </c>
      <c r="V80" s="43">
        <f t="shared" si="4"/>
        <v>0</v>
      </c>
      <c r="W80" s="44" t="s">
        <v>106</v>
      </c>
      <c r="X80" s="44">
        <f t="shared" si="5"/>
        <v>0</v>
      </c>
      <c r="Y80" s="44" t="str">
        <f t="shared" si="2"/>
        <v>2 1/2"</v>
      </c>
      <c r="Z80" s="44" t="s">
        <v>112</v>
      </c>
      <c r="AA80" s="44" t="s">
        <v>112</v>
      </c>
      <c r="AB80" s="44" t="s">
        <v>112</v>
      </c>
      <c r="AC80" s="44" t="s">
        <v>112</v>
      </c>
      <c r="AD80" s="44" t="s">
        <v>118</v>
      </c>
      <c r="AE80" s="44" t="s">
        <v>118</v>
      </c>
      <c r="AF80" s="44" t="s">
        <v>112</v>
      </c>
      <c r="AG80" s="108" t="s">
        <v>118</v>
      </c>
    </row>
    <row r="81" spans="1:33" x14ac:dyDescent="0.15">
      <c r="A81" s="17"/>
      <c r="B81" s="17"/>
      <c r="C81" s="12"/>
      <c r="D81" s="125" t="s">
        <v>120</v>
      </c>
      <c r="E81" s="126"/>
      <c r="F81" s="126"/>
      <c r="G81" s="127"/>
      <c r="H81" s="128">
        <f>SUM(H77:H79)</f>
        <v>59580</v>
      </c>
      <c r="I81" s="41"/>
      <c r="J81" s="41"/>
      <c r="K81" s="41"/>
      <c r="L81" s="41"/>
      <c r="M81" s="12"/>
      <c r="N81" s="12"/>
      <c r="O81" s="13"/>
      <c r="P81" s="14"/>
      <c r="Q81" s="109">
        <v>255</v>
      </c>
      <c r="R81" s="43">
        <f t="shared" si="6"/>
        <v>0</v>
      </c>
      <c r="S81" s="44">
        <v>1</v>
      </c>
      <c r="T81" s="44">
        <f t="shared" si="3"/>
        <v>0</v>
      </c>
      <c r="U81" s="44" t="s">
        <v>121</v>
      </c>
      <c r="V81" s="43">
        <f t="shared" si="4"/>
        <v>0</v>
      </c>
      <c r="W81" s="44" t="s">
        <v>106</v>
      </c>
      <c r="X81" s="44">
        <f t="shared" si="5"/>
        <v>0</v>
      </c>
      <c r="Y81" s="44" t="str">
        <f t="shared" si="2"/>
        <v>3"</v>
      </c>
      <c r="Z81" s="44" t="s">
        <v>118</v>
      </c>
      <c r="AA81" s="44" t="s">
        <v>118</v>
      </c>
      <c r="AB81" s="44" t="s">
        <v>112</v>
      </c>
      <c r="AC81" s="44" t="s">
        <v>112</v>
      </c>
      <c r="AD81" s="44" t="s">
        <v>118</v>
      </c>
      <c r="AE81" s="44" t="s">
        <v>122</v>
      </c>
      <c r="AF81" s="44" t="s">
        <v>118</v>
      </c>
      <c r="AG81" s="108" t="s">
        <v>118</v>
      </c>
    </row>
    <row r="82" spans="1:33" x14ac:dyDescent="0.15">
      <c r="A82" s="17"/>
      <c r="B82" s="17"/>
      <c r="C82" s="12"/>
      <c r="D82" s="125"/>
      <c r="E82" s="126"/>
      <c r="F82" s="126"/>
      <c r="G82" s="127"/>
      <c r="H82" s="128"/>
      <c r="I82" s="41"/>
      <c r="J82" s="41"/>
      <c r="K82" s="41"/>
      <c r="L82" s="41"/>
      <c r="M82" s="12"/>
      <c r="N82" s="12"/>
      <c r="O82" s="13"/>
      <c r="P82" s="14"/>
      <c r="Q82" s="109">
        <v>285</v>
      </c>
      <c r="R82" s="43">
        <f t="shared" si="6"/>
        <v>0</v>
      </c>
      <c r="S82" s="44">
        <v>1</v>
      </c>
      <c r="T82" s="44">
        <f t="shared" si="3"/>
        <v>0</v>
      </c>
      <c r="U82" s="44" t="s">
        <v>123</v>
      </c>
      <c r="V82" s="43">
        <f t="shared" si="4"/>
        <v>0</v>
      </c>
      <c r="W82" s="44" t="s">
        <v>106</v>
      </c>
      <c r="X82" s="44">
        <f t="shared" si="5"/>
        <v>0</v>
      </c>
      <c r="Y82" s="44" t="str">
        <f t="shared" si="2"/>
        <v>3"</v>
      </c>
      <c r="Z82" s="44" t="s">
        <v>118</v>
      </c>
      <c r="AA82" s="44" t="s">
        <v>118</v>
      </c>
      <c r="AB82" s="44" t="s">
        <v>112</v>
      </c>
      <c r="AC82" s="44" t="s">
        <v>118</v>
      </c>
      <c r="AD82" s="44" t="s">
        <v>122</v>
      </c>
      <c r="AE82" s="44" t="s">
        <v>122</v>
      </c>
      <c r="AF82" s="44" t="s">
        <v>118</v>
      </c>
      <c r="AG82" s="108" t="s">
        <v>122</v>
      </c>
    </row>
    <row r="83" spans="1:33" x14ac:dyDescent="0.15">
      <c r="A83" s="17"/>
      <c r="B83" s="17"/>
      <c r="C83" s="12"/>
      <c r="D83" s="125" t="s">
        <v>124</v>
      </c>
      <c r="E83" s="126"/>
      <c r="F83" s="126"/>
      <c r="G83" s="127">
        <f>K62</f>
        <v>33180</v>
      </c>
      <c r="H83" s="128"/>
      <c r="I83" s="41"/>
      <c r="J83" s="41"/>
      <c r="K83" s="41"/>
      <c r="L83" s="41"/>
      <c r="M83" s="12"/>
      <c r="N83" s="12"/>
      <c r="O83" s="13"/>
      <c r="P83" s="14"/>
      <c r="Q83" s="109">
        <v>310</v>
      </c>
      <c r="R83" s="45">
        <f t="shared" si="6"/>
        <v>0</v>
      </c>
      <c r="S83" s="44">
        <v>1</v>
      </c>
      <c r="T83" s="44">
        <f t="shared" si="3"/>
        <v>0</v>
      </c>
      <c r="U83" s="44" t="s">
        <v>125</v>
      </c>
      <c r="V83" s="45">
        <f t="shared" si="4"/>
        <v>0</v>
      </c>
      <c r="W83" s="44" t="s">
        <v>107</v>
      </c>
      <c r="X83" s="44">
        <f t="shared" si="5"/>
        <v>0</v>
      </c>
      <c r="Y83" s="44" t="str">
        <f t="shared" si="2"/>
        <v>3"</v>
      </c>
      <c r="Z83" s="44" t="s">
        <v>118</v>
      </c>
      <c r="AA83" s="44" t="s">
        <v>122</v>
      </c>
      <c r="AB83" s="44" t="s">
        <v>118</v>
      </c>
      <c r="AC83" s="44" t="s">
        <v>118</v>
      </c>
      <c r="AD83" s="44" t="s">
        <v>122</v>
      </c>
      <c r="AE83" s="44" t="s">
        <v>122</v>
      </c>
      <c r="AF83" s="44" t="s">
        <v>122</v>
      </c>
      <c r="AG83" s="108" t="s">
        <v>122</v>
      </c>
    </row>
    <row r="84" spans="1:33" x14ac:dyDescent="0.15">
      <c r="A84" s="17"/>
      <c r="B84" s="17"/>
      <c r="C84" s="12"/>
      <c r="D84" s="125" t="s">
        <v>126</v>
      </c>
      <c r="E84" s="126"/>
      <c r="F84" s="126"/>
      <c r="G84" s="129">
        <v>-10000</v>
      </c>
      <c r="H84" s="128"/>
      <c r="I84" s="41"/>
      <c r="J84" s="41"/>
      <c r="K84" s="41"/>
      <c r="L84" s="41"/>
      <c r="M84" s="12"/>
      <c r="N84" s="12"/>
      <c r="O84" s="13"/>
      <c r="P84" s="14"/>
      <c r="Q84" s="109">
        <v>335</v>
      </c>
      <c r="R84" s="42">
        <f t="shared" si="6"/>
        <v>0</v>
      </c>
      <c r="S84" s="44">
        <v>1</v>
      </c>
      <c r="T84" s="44">
        <f t="shared" si="3"/>
        <v>0</v>
      </c>
      <c r="U84" s="44" t="s">
        <v>127</v>
      </c>
      <c r="V84" s="42">
        <f t="shared" si="4"/>
        <v>0</v>
      </c>
      <c r="W84" s="44" t="s">
        <v>107</v>
      </c>
      <c r="X84" s="44">
        <f t="shared" si="5"/>
        <v>0</v>
      </c>
      <c r="Y84" s="44" t="str">
        <f t="shared" si="2"/>
        <v>3"</v>
      </c>
      <c r="Z84" s="44" t="s">
        <v>122</v>
      </c>
      <c r="AA84" s="44" t="s">
        <v>122</v>
      </c>
      <c r="AB84" s="44" t="s">
        <v>118</v>
      </c>
      <c r="AC84" s="44" t="s">
        <v>118</v>
      </c>
      <c r="AD84" s="44" t="s">
        <v>122</v>
      </c>
      <c r="AE84" s="44" t="s">
        <v>122</v>
      </c>
      <c r="AF84" s="44" t="s">
        <v>122</v>
      </c>
      <c r="AG84" s="108" t="s">
        <v>122</v>
      </c>
    </row>
    <row r="85" spans="1:33" x14ac:dyDescent="0.15">
      <c r="A85" s="17"/>
      <c r="B85" s="17"/>
      <c r="C85" s="12"/>
      <c r="D85" s="125"/>
      <c r="E85" s="126"/>
      <c r="F85" s="126"/>
      <c r="G85" s="127"/>
      <c r="H85" s="128"/>
      <c r="I85" s="41"/>
      <c r="J85" s="41"/>
      <c r="K85" s="41"/>
      <c r="L85" s="41"/>
      <c r="M85" s="12"/>
      <c r="N85" s="12"/>
      <c r="O85" s="13"/>
      <c r="P85" s="14"/>
      <c r="Q85" s="109">
        <v>380</v>
      </c>
      <c r="R85" s="43">
        <f t="shared" si="6"/>
        <v>0</v>
      </c>
      <c r="S85" s="44">
        <v>1</v>
      </c>
      <c r="T85" s="44">
        <f t="shared" si="3"/>
        <v>0</v>
      </c>
      <c r="U85" s="44" t="s">
        <v>128</v>
      </c>
      <c r="V85" s="43">
        <f t="shared" si="4"/>
        <v>0</v>
      </c>
      <c r="W85" s="44" t="s">
        <v>107</v>
      </c>
      <c r="X85" s="44">
        <f t="shared" si="5"/>
        <v>0</v>
      </c>
      <c r="Y85" s="44" t="str">
        <f t="shared" si="2"/>
        <v>3 1/2"</v>
      </c>
      <c r="Z85" s="44" t="s">
        <v>122</v>
      </c>
      <c r="AA85" s="44" t="s">
        <v>122</v>
      </c>
      <c r="AB85" s="44" t="s">
        <v>122</v>
      </c>
      <c r="AC85" s="44" t="s">
        <v>122</v>
      </c>
      <c r="AD85" s="44" t="s">
        <v>129</v>
      </c>
      <c r="AE85" s="44" t="s">
        <v>129</v>
      </c>
      <c r="AF85" s="44" t="s">
        <v>122</v>
      </c>
      <c r="AG85" s="108" t="s">
        <v>129</v>
      </c>
    </row>
    <row r="86" spans="1:33" x14ac:dyDescent="0.15">
      <c r="A86" s="17"/>
      <c r="B86" s="17"/>
      <c r="C86" s="12"/>
      <c r="D86" s="125" t="s">
        <v>130</v>
      </c>
      <c r="E86" s="126"/>
      <c r="F86" s="126"/>
      <c r="G86" s="127">
        <f>IF(G83&lt;10000.0001,0,IF(G83&gt;10000,G83+G84))</f>
        <v>23180</v>
      </c>
      <c r="H86" s="128"/>
      <c r="I86" s="41"/>
      <c r="J86" s="41"/>
      <c r="K86" s="41"/>
      <c r="L86" s="41"/>
      <c r="M86" s="12"/>
      <c r="N86" s="12"/>
      <c r="O86" s="13"/>
      <c r="P86" s="14"/>
      <c r="Q86" s="109">
        <v>400</v>
      </c>
      <c r="R86" s="43">
        <f t="shared" si="6"/>
        <v>0</v>
      </c>
      <c r="S86" s="44">
        <v>1</v>
      </c>
      <c r="T86" s="44">
        <f t="shared" si="3"/>
        <v>0</v>
      </c>
      <c r="U86" s="44" t="s">
        <v>128</v>
      </c>
      <c r="V86" s="43">
        <f t="shared" si="4"/>
        <v>0</v>
      </c>
      <c r="W86" s="44" t="s">
        <v>107</v>
      </c>
      <c r="X86" s="44">
        <f t="shared" si="5"/>
        <v>0</v>
      </c>
      <c r="Y86" s="44" t="str">
        <f t="shared" si="2"/>
        <v>3 1/2"</v>
      </c>
      <c r="Z86" s="44" t="s">
        <v>122</v>
      </c>
      <c r="AA86" s="44" t="s">
        <v>122</v>
      </c>
      <c r="AB86" s="44" t="s">
        <v>122</v>
      </c>
      <c r="AC86" s="44" t="s">
        <v>122</v>
      </c>
      <c r="AD86" s="44" t="s">
        <v>129</v>
      </c>
      <c r="AE86" s="44" t="s">
        <v>129</v>
      </c>
      <c r="AF86" s="44" t="s">
        <v>122</v>
      </c>
      <c r="AG86" s="108" t="s">
        <v>129</v>
      </c>
    </row>
    <row r="87" spans="1:33" x14ac:dyDescent="0.15">
      <c r="A87" s="17"/>
      <c r="B87" s="17"/>
      <c r="C87" s="12"/>
      <c r="D87" s="125" t="s">
        <v>131</v>
      </c>
      <c r="E87" s="126"/>
      <c r="F87" s="126"/>
      <c r="G87" s="127">
        <f>G86*0.5</f>
        <v>11590</v>
      </c>
      <c r="H87" s="128"/>
      <c r="I87" s="41"/>
      <c r="J87" s="41"/>
      <c r="K87" s="41"/>
      <c r="L87" s="41"/>
      <c r="M87" s="12"/>
      <c r="N87" s="12"/>
      <c r="O87" s="13"/>
      <c r="P87" s="14"/>
      <c r="Q87" s="109">
        <v>460</v>
      </c>
      <c r="R87" s="43">
        <f t="shared" si="6"/>
        <v>0</v>
      </c>
      <c r="S87" s="44">
        <v>2</v>
      </c>
      <c r="T87" s="44">
        <f t="shared" si="3"/>
        <v>0</v>
      </c>
      <c r="U87" s="44" t="s">
        <v>119</v>
      </c>
      <c r="V87" s="43">
        <f t="shared" si="4"/>
        <v>0</v>
      </c>
      <c r="W87" s="44" t="s">
        <v>109</v>
      </c>
      <c r="X87" s="44">
        <f t="shared" si="5"/>
        <v>0</v>
      </c>
      <c r="Y87" s="44" t="str">
        <f t="shared" si="2"/>
        <v>2 1/2"</v>
      </c>
      <c r="Z87" s="44" t="s">
        <v>112</v>
      </c>
      <c r="AA87" s="44" t="s">
        <v>112</v>
      </c>
      <c r="AB87" s="44" t="s">
        <v>112</v>
      </c>
      <c r="AC87" s="44" t="s">
        <v>112</v>
      </c>
      <c r="AD87" s="44" t="s">
        <v>118</v>
      </c>
      <c r="AE87" s="44" t="s">
        <v>118</v>
      </c>
      <c r="AF87" s="44" t="s">
        <v>112</v>
      </c>
      <c r="AG87" s="108" t="s">
        <v>118</v>
      </c>
    </row>
    <row r="88" spans="1:33" x14ac:dyDescent="0.15">
      <c r="A88" s="17"/>
      <c r="B88" s="17"/>
      <c r="C88" s="12"/>
      <c r="D88" s="125"/>
      <c r="E88" s="126"/>
      <c r="F88" s="126"/>
      <c r="G88" s="127"/>
      <c r="H88" s="128"/>
      <c r="I88" s="41"/>
      <c r="J88" s="41"/>
      <c r="K88" s="41"/>
      <c r="L88" s="41"/>
      <c r="M88" s="12"/>
      <c r="N88" s="12"/>
      <c r="O88" s="13"/>
      <c r="P88" s="14"/>
      <c r="Q88" s="109">
        <v>510</v>
      </c>
      <c r="R88" s="43">
        <f t="shared" si="6"/>
        <v>0</v>
      </c>
      <c r="S88" s="44">
        <v>2</v>
      </c>
      <c r="T88" s="44">
        <f t="shared" si="3"/>
        <v>0</v>
      </c>
      <c r="U88" s="44" t="s">
        <v>121</v>
      </c>
      <c r="V88" s="43">
        <f t="shared" si="4"/>
        <v>0</v>
      </c>
      <c r="W88" s="44" t="s">
        <v>111</v>
      </c>
      <c r="X88" s="44">
        <f t="shared" si="5"/>
        <v>0</v>
      </c>
      <c r="Y88" s="44" t="str">
        <f t="shared" si="2"/>
        <v>3"</v>
      </c>
      <c r="Z88" s="44" t="s">
        <v>118</v>
      </c>
      <c r="AA88" s="44" t="s">
        <v>118</v>
      </c>
      <c r="AB88" s="44" t="s">
        <v>112</v>
      </c>
      <c r="AC88" s="44" t="s">
        <v>118</v>
      </c>
      <c r="AD88" s="44" t="s">
        <v>118</v>
      </c>
      <c r="AE88" s="44" t="s">
        <v>122</v>
      </c>
      <c r="AF88" s="44" t="s">
        <v>118</v>
      </c>
      <c r="AG88" s="108" t="s">
        <v>118</v>
      </c>
    </row>
    <row r="89" spans="1:33" x14ac:dyDescent="0.15">
      <c r="A89" s="17"/>
      <c r="B89" s="17"/>
      <c r="C89" s="12"/>
      <c r="D89" s="147" t="s">
        <v>143</v>
      </c>
      <c r="E89" s="150"/>
      <c r="F89" s="150"/>
      <c r="G89" s="149"/>
      <c r="H89" s="130">
        <f>(G86*0.5)-(G86*0.5)-(G86*0.5)</f>
        <v>-11590</v>
      </c>
      <c r="I89" s="41"/>
      <c r="J89" s="41"/>
      <c r="K89" s="41"/>
      <c r="L89" s="41"/>
      <c r="M89" s="12"/>
      <c r="N89" s="12"/>
      <c r="O89" s="13"/>
      <c r="P89" s="14"/>
      <c r="Q89" s="109">
        <v>570</v>
      </c>
      <c r="R89" s="45">
        <f t="shared" si="6"/>
        <v>0</v>
      </c>
      <c r="S89" s="44">
        <v>2</v>
      </c>
      <c r="T89" s="44">
        <f t="shared" si="3"/>
        <v>0</v>
      </c>
      <c r="U89" s="44" t="s">
        <v>123</v>
      </c>
      <c r="V89" s="45">
        <f t="shared" si="4"/>
        <v>0</v>
      </c>
      <c r="W89" s="44" t="s">
        <v>111</v>
      </c>
      <c r="X89" s="44">
        <f t="shared" si="5"/>
        <v>0</v>
      </c>
      <c r="Y89" s="44" t="str">
        <f t="shared" si="2"/>
        <v>3"</v>
      </c>
      <c r="Z89" s="44" t="s">
        <v>118</v>
      </c>
      <c r="AA89" s="44" t="s">
        <v>118</v>
      </c>
      <c r="AB89" s="44" t="s">
        <v>112</v>
      </c>
      <c r="AC89" s="44" t="s">
        <v>118</v>
      </c>
      <c r="AD89" s="44" t="s">
        <v>122</v>
      </c>
      <c r="AE89" s="44" t="s">
        <v>122</v>
      </c>
      <c r="AF89" s="44" t="s">
        <v>118</v>
      </c>
      <c r="AG89" s="108" t="s">
        <v>122</v>
      </c>
    </row>
    <row r="90" spans="1:33" x14ac:dyDescent="0.15">
      <c r="A90" s="17"/>
      <c r="B90" s="17"/>
      <c r="C90" s="12"/>
      <c r="D90" s="125"/>
      <c r="E90" s="126"/>
      <c r="F90" s="126"/>
      <c r="G90" s="127"/>
      <c r="H90" s="130"/>
      <c r="I90" s="41"/>
      <c r="J90" s="41"/>
      <c r="K90" s="41"/>
      <c r="L90" s="41"/>
      <c r="M90" s="12"/>
      <c r="N90" s="12"/>
      <c r="O90" s="13"/>
      <c r="P90" s="14"/>
      <c r="Q90" s="109">
        <v>620</v>
      </c>
      <c r="R90" s="42">
        <f t="shared" si="6"/>
        <v>0</v>
      </c>
      <c r="S90" s="44">
        <v>2</v>
      </c>
      <c r="T90" s="44">
        <f t="shared" si="3"/>
        <v>0</v>
      </c>
      <c r="U90" s="44" t="s">
        <v>125</v>
      </c>
      <c r="V90" s="42">
        <f t="shared" si="4"/>
        <v>0</v>
      </c>
      <c r="W90" s="44" t="s">
        <v>114</v>
      </c>
      <c r="X90" s="44">
        <f t="shared" si="5"/>
        <v>0</v>
      </c>
      <c r="Y90" s="44" t="str">
        <f t="shared" si="2"/>
        <v>3"</v>
      </c>
      <c r="Z90" s="44" t="s">
        <v>118</v>
      </c>
      <c r="AA90" s="44" t="s">
        <v>122</v>
      </c>
      <c r="AB90" s="44" t="s">
        <v>118</v>
      </c>
      <c r="AC90" s="44" t="s">
        <v>118</v>
      </c>
      <c r="AD90" s="44" t="s">
        <v>122</v>
      </c>
      <c r="AE90" s="44" t="s">
        <v>122</v>
      </c>
      <c r="AF90" s="44" t="s">
        <v>122</v>
      </c>
      <c r="AG90" s="108" t="s">
        <v>122</v>
      </c>
    </row>
    <row r="91" spans="1:33" x14ac:dyDescent="0.15">
      <c r="A91" s="17"/>
      <c r="B91" s="17"/>
      <c r="C91" s="12"/>
      <c r="D91" s="125" t="s">
        <v>132</v>
      </c>
      <c r="E91" s="126"/>
      <c r="F91" s="126"/>
      <c r="G91" s="127">
        <f>L62</f>
        <v>0</v>
      </c>
      <c r="H91" s="130"/>
      <c r="I91" s="41"/>
      <c r="J91" s="41"/>
      <c r="K91" s="41"/>
      <c r="L91" s="41"/>
      <c r="M91" s="12"/>
      <c r="N91" s="12"/>
      <c r="O91" s="13"/>
      <c r="P91" s="14"/>
      <c r="Q91" s="109">
        <v>670</v>
      </c>
      <c r="R91" s="43">
        <f t="shared" si="6"/>
        <v>0</v>
      </c>
      <c r="S91" s="44">
        <v>2</v>
      </c>
      <c r="T91" s="44">
        <f t="shared" si="3"/>
        <v>0</v>
      </c>
      <c r="U91" s="44" t="s">
        <v>127</v>
      </c>
      <c r="V91" s="43">
        <f t="shared" si="4"/>
        <v>0</v>
      </c>
      <c r="W91" s="44" t="s">
        <v>114</v>
      </c>
      <c r="X91" s="44">
        <f t="shared" si="5"/>
        <v>0</v>
      </c>
      <c r="Y91" s="44" t="str">
        <f t="shared" si="2"/>
        <v>3 1/2"</v>
      </c>
      <c r="Z91" s="44" t="s">
        <v>122</v>
      </c>
      <c r="AA91" s="44" t="s">
        <v>122</v>
      </c>
      <c r="AB91" s="44" t="s">
        <v>118</v>
      </c>
      <c r="AC91" s="44" t="s">
        <v>122</v>
      </c>
      <c r="AD91" s="44" t="s">
        <v>122</v>
      </c>
      <c r="AE91" s="44" t="s">
        <v>129</v>
      </c>
      <c r="AF91" s="44" t="s">
        <v>122</v>
      </c>
      <c r="AG91" s="108" t="s">
        <v>122</v>
      </c>
    </row>
    <row r="92" spans="1:33" x14ac:dyDescent="0.15">
      <c r="A92" s="17"/>
      <c r="B92" s="17"/>
      <c r="C92" s="12"/>
      <c r="D92" s="125"/>
      <c r="E92" s="126"/>
      <c r="F92" s="126"/>
      <c r="G92" s="127" t="s">
        <v>133</v>
      </c>
      <c r="H92" s="130"/>
      <c r="I92" s="41"/>
      <c r="J92" s="41"/>
      <c r="K92" s="41"/>
      <c r="L92" s="41"/>
      <c r="M92" s="12"/>
      <c r="N92" s="12"/>
      <c r="O92" s="13"/>
      <c r="P92" s="14"/>
      <c r="Q92" s="109">
        <v>760</v>
      </c>
      <c r="R92" s="43">
        <f t="shared" si="6"/>
        <v>0</v>
      </c>
      <c r="S92" s="44">
        <v>2</v>
      </c>
      <c r="T92" s="44">
        <f t="shared" si="3"/>
        <v>0</v>
      </c>
      <c r="U92" s="44" t="s">
        <v>128</v>
      </c>
      <c r="V92" s="43">
        <f t="shared" si="4"/>
        <v>0</v>
      </c>
      <c r="W92" s="44" t="s">
        <v>114</v>
      </c>
      <c r="X92" s="44">
        <f t="shared" si="5"/>
        <v>0</v>
      </c>
      <c r="Y92" s="44" t="str">
        <f t="shared" si="2"/>
        <v>3 1/2"</v>
      </c>
      <c r="Z92" s="44" t="s">
        <v>122</v>
      </c>
      <c r="AA92" s="44" t="s">
        <v>122</v>
      </c>
      <c r="AB92" s="44" t="s">
        <v>122</v>
      </c>
      <c r="AC92" s="44" t="s">
        <v>122</v>
      </c>
      <c r="AD92" s="44" t="s">
        <v>129</v>
      </c>
      <c r="AE92" s="44" t="s">
        <v>129</v>
      </c>
      <c r="AF92" s="44" t="s">
        <v>122</v>
      </c>
      <c r="AG92" s="108" t="s">
        <v>129</v>
      </c>
    </row>
    <row r="93" spans="1:33" x14ac:dyDescent="0.15">
      <c r="A93" s="17"/>
      <c r="B93" s="17"/>
      <c r="C93" s="12"/>
      <c r="D93" s="125"/>
      <c r="E93" s="126"/>
      <c r="F93" s="126"/>
      <c r="G93" s="127"/>
      <c r="H93" s="130"/>
      <c r="I93" s="41"/>
      <c r="J93" s="41"/>
      <c r="K93" s="41"/>
      <c r="L93" s="41"/>
      <c r="M93" s="12"/>
      <c r="N93" s="12"/>
      <c r="O93" s="13"/>
      <c r="P93" s="14"/>
      <c r="Q93" s="109">
        <v>855</v>
      </c>
      <c r="R93" s="43">
        <f t="shared" si="6"/>
        <v>0</v>
      </c>
      <c r="S93" s="44">
        <v>3</v>
      </c>
      <c r="T93" s="44">
        <f t="shared" si="3"/>
        <v>0</v>
      </c>
      <c r="U93" s="44" t="s">
        <v>123</v>
      </c>
      <c r="V93" s="43">
        <f t="shared" si="4"/>
        <v>0</v>
      </c>
      <c r="W93" s="44" t="s">
        <v>116</v>
      </c>
      <c r="X93" s="44">
        <f t="shared" si="5"/>
        <v>0</v>
      </c>
      <c r="Y93" s="44" t="str">
        <f t="shared" si="2"/>
        <v>3"</v>
      </c>
      <c r="Z93" s="44" t="s">
        <v>118</v>
      </c>
      <c r="AA93" s="44" t="s">
        <v>122</v>
      </c>
      <c r="AB93" s="44" t="s">
        <v>112</v>
      </c>
      <c r="AC93" s="44" t="s">
        <v>118</v>
      </c>
      <c r="AD93" s="44" t="s">
        <v>122</v>
      </c>
      <c r="AE93" s="44" t="s">
        <v>122</v>
      </c>
      <c r="AF93" s="44" t="s">
        <v>118</v>
      </c>
      <c r="AG93" s="108" t="s">
        <v>122</v>
      </c>
    </row>
    <row r="94" spans="1:33" x14ac:dyDescent="0.15">
      <c r="A94" s="17"/>
      <c r="B94" s="17"/>
      <c r="C94" s="12"/>
      <c r="D94" s="125" t="s">
        <v>134</v>
      </c>
      <c r="E94" s="126"/>
      <c r="F94" s="126"/>
      <c r="G94" s="127"/>
      <c r="H94" s="130">
        <f>G91*0.25</f>
        <v>0</v>
      </c>
      <c r="I94" s="41"/>
      <c r="J94" s="41"/>
      <c r="K94" s="41"/>
      <c r="L94" s="41"/>
      <c r="M94" s="12"/>
      <c r="N94" s="12"/>
      <c r="O94" s="13"/>
      <c r="P94" s="14"/>
      <c r="Q94" s="109">
        <v>930</v>
      </c>
      <c r="R94" s="43">
        <f t="shared" si="6"/>
        <v>0</v>
      </c>
      <c r="S94" s="44">
        <v>3</v>
      </c>
      <c r="T94" s="44">
        <f t="shared" si="3"/>
        <v>0</v>
      </c>
      <c r="U94" s="44" t="s">
        <v>125</v>
      </c>
      <c r="V94" s="43">
        <f t="shared" si="4"/>
        <v>0</v>
      </c>
      <c r="W94" s="44" t="s">
        <v>116</v>
      </c>
      <c r="X94" s="44">
        <f t="shared" si="5"/>
        <v>0</v>
      </c>
      <c r="Y94" s="44" t="str">
        <f t="shared" si="2"/>
        <v>3"</v>
      </c>
      <c r="Z94" s="44" t="s">
        <v>118</v>
      </c>
      <c r="AA94" s="44" t="s">
        <v>122</v>
      </c>
      <c r="AB94" s="44" t="s">
        <v>118</v>
      </c>
      <c r="AC94" s="44" t="s">
        <v>118</v>
      </c>
      <c r="AD94" s="44" t="s">
        <v>122</v>
      </c>
      <c r="AE94" s="44" t="s">
        <v>122</v>
      </c>
      <c r="AF94" s="44" t="s">
        <v>122</v>
      </c>
      <c r="AG94" s="108" t="s">
        <v>122</v>
      </c>
    </row>
    <row r="95" spans="1:33" x14ac:dyDescent="0.15">
      <c r="A95" s="17"/>
      <c r="B95" s="17"/>
      <c r="C95" s="12"/>
      <c r="D95" s="125"/>
      <c r="E95" s="126"/>
      <c r="F95" s="126"/>
      <c r="G95" s="127"/>
      <c r="H95" s="130"/>
      <c r="I95" s="41"/>
      <c r="J95" s="41"/>
      <c r="K95" s="41"/>
      <c r="L95" s="41"/>
      <c r="M95" s="12"/>
      <c r="N95" s="12"/>
      <c r="O95" s="13"/>
      <c r="P95" s="14"/>
      <c r="Q95" s="109">
        <v>1005</v>
      </c>
      <c r="R95" s="45">
        <f t="shared" si="6"/>
        <v>0</v>
      </c>
      <c r="S95" s="44">
        <v>3</v>
      </c>
      <c r="T95" s="44">
        <f t="shared" si="3"/>
        <v>0</v>
      </c>
      <c r="U95" s="44" t="s">
        <v>127</v>
      </c>
      <c r="V95" s="45">
        <f t="shared" si="4"/>
        <v>0</v>
      </c>
      <c r="W95" s="44" t="s">
        <v>117</v>
      </c>
      <c r="X95" s="44">
        <f t="shared" si="5"/>
        <v>0</v>
      </c>
      <c r="Y95" s="44" t="str">
        <f t="shared" si="2"/>
        <v>3 1/2"</v>
      </c>
      <c r="Z95" s="44" t="s">
        <v>122</v>
      </c>
      <c r="AA95" s="44" t="s">
        <v>122</v>
      </c>
      <c r="AB95" s="44" t="s">
        <v>118</v>
      </c>
      <c r="AC95" s="44" t="s">
        <v>122</v>
      </c>
      <c r="AD95" s="44" t="s">
        <v>122</v>
      </c>
      <c r="AE95" s="44" t="s">
        <v>129</v>
      </c>
      <c r="AF95" s="44" t="s">
        <v>122</v>
      </c>
      <c r="AG95" s="108" t="s">
        <v>122</v>
      </c>
    </row>
    <row r="96" spans="1:33" x14ac:dyDescent="0.15">
      <c r="A96" s="17"/>
      <c r="B96" s="17"/>
      <c r="C96" s="12"/>
      <c r="D96" s="125"/>
      <c r="E96" s="126"/>
      <c r="F96" s="126"/>
      <c r="G96" s="127"/>
      <c r="H96" s="130"/>
      <c r="I96" s="41"/>
      <c r="J96" s="41"/>
      <c r="K96" s="41"/>
      <c r="L96" s="41"/>
      <c r="M96" s="12"/>
      <c r="N96" s="12"/>
      <c r="O96" s="13"/>
      <c r="P96" s="14"/>
      <c r="Q96" s="109">
        <v>1140</v>
      </c>
      <c r="R96" s="42">
        <f t="shared" si="6"/>
        <v>0</v>
      </c>
      <c r="S96" s="44">
        <v>3</v>
      </c>
      <c r="T96" s="44">
        <f t="shared" si="3"/>
        <v>0</v>
      </c>
      <c r="U96" s="44" t="s">
        <v>128</v>
      </c>
      <c r="V96" s="42">
        <f t="shared" si="4"/>
        <v>0</v>
      </c>
      <c r="W96" s="44" t="s">
        <v>117</v>
      </c>
      <c r="X96" s="44">
        <f t="shared" si="5"/>
        <v>0</v>
      </c>
      <c r="Y96" s="44" t="str">
        <f t="shared" si="2"/>
        <v>3 1/2"</v>
      </c>
      <c r="Z96" s="44" t="s">
        <v>122</v>
      </c>
      <c r="AA96" s="44" t="s">
        <v>122</v>
      </c>
      <c r="AB96" s="44" t="s">
        <v>122</v>
      </c>
      <c r="AC96" s="44" t="s">
        <v>122</v>
      </c>
      <c r="AD96" s="44" t="s">
        <v>129</v>
      </c>
      <c r="AE96" s="44" t="s">
        <v>129</v>
      </c>
      <c r="AF96" s="44" t="s">
        <v>122</v>
      </c>
      <c r="AG96" s="108" t="s">
        <v>129</v>
      </c>
    </row>
    <row r="97" spans="1:33" ht="11.25" thickBot="1" x14ac:dyDescent="0.2">
      <c r="A97" s="17"/>
      <c r="B97" s="17"/>
      <c r="C97" s="12"/>
      <c r="D97" s="125" t="s">
        <v>135</v>
      </c>
      <c r="E97" s="126"/>
      <c r="F97" s="126"/>
      <c r="G97" s="127"/>
      <c r="H97" s="130">
        <f>SUM(H81:H96)</f>
        <v>47990</v>
      </c>
      <c r="I97" s="41"/>
      <c r="J97" s="41"/>
      <c r="K97" s="41"/>
      <c r="L97" s="41"/>
      <c r="M97" s="12"/>
      <c r="N97" s="12"/>
      <c r="O97" s="13"/>
      <c r="P97" s="14"/>
      <c r="Q97" s="110">
        <v>1240</v>
      </c>
      <c r="R97" s="111">
        <f t="shared" si="6"/>
        <v>0</v>
      </c>
      <c r="S97" s="112">
        <v>4</v>
      </c>
      <c r="T97" s="112">
        <f t="shared" si="3"/>
        <v>0</v>
      </c>
      <c r="U97" s="112" t="s">
        <v>125</v>
      </c>
      <c r="V97" s="111">
        <f t="shared" si="4"/>
        <v>0</v>
      </c>
      <c r="W97" s="112" t="s">
        <v>119</v>
      </c>
      <c r="X97" s="112">
        <f t="shared" si="5"/>
        <v>0</v>
      </c>
      <c r="Y97" s="112" t="str">
        <f t="shared" si="2"/>
        <v>3"</v>
      </c>
      <c r="Z97" s="112" t="s">
        <v>118</v>
      </c>
      <c r="AA97" s="112" t="s">
        <v>122</v>
      </c>
      <c r="AB97" s="112" t="s">
        <v>118</v>
      </c>
      <c r="AC97" s="112" t="s">
        <v>118</v>
      </c>
      <c r="AD97" s="112" t="s">
        <v>122</v>
      </c>
      <c r="AE97" s="112" t="s">
        <v>122</v>
      </c>
      <c r="AF97" s="112" t="s">
        <v>122</v>
      </c>
      <c r="AG97" s="113" t="s">
        <v>122</v>
      </c>
    </row>
    <row r="98" spans="1:33" x14ac:dyDescent="0.15">
      <c r="A98" s="17"/>
      <c r="B98" s="17"/>
      <c r="C98" s="12"/>
      <c r="D98" s="125"/>
      <c r="E98" s="126"/>
      <c r="F98" s="126"/>
      <c r="G98" s="127"/>
      <c r="H98" s="130"/>
      <c r="I98" s="41"/>
      <c r="J98" s="41"/>
      <c r="K98" s="41"/>
      <c r="L98" s="41"/>
      <c r="M98" s="12"/>
      <c r="N98" s="12"/>
      <c r="O98" s="13"/>
      <c r="P98" s="14"/>
      <c r="Q98" s="15"/>
      <c r="R98" s="15" t="str">
        <f>IF(R72&gt;0,R72,IF(R73&gt;0,R73,IF(R74&gt;0,R74,IF(R75&gt;0,R75,IF(R76&gt;0,R76,IF(R77&gt;0,R77,IF(R77=0,0)))))))</f>
        <v>#1/0</v>
      </c>
      <c r="S98" s="16"/>
      <c r="T98" s="15">
        <f>IF(T72&gt;0,T72,IF(T73&gt;0,T73,IF(T74&gt;0,T74,IF(T75&gt;0,T75,IF(T76&gt;0,T76,IF(T77&gt;0,T77,IF(T77=0,0)))))))</f>
        <v>1</v>
      </c>
      <c r="U98" s="16"/>
      <c r="V98" s="15" t="str">
        <f>IF(V72&gt;0,V72,IF(V73&gt;0,V73,IF(V74&gt;0,V74,IF(V75&gt;0,V75,IF(V76&gt;0,V76,IF(V77&gt;0,V77,IF(V77=0,0)))))))</f>
        <v>#6</v>
      </c>
      <c r="W98" s="16"/>
      <c r="X98" s="15" t="str">
        <f>IF(X72&gt;0,X72,IF(X73&gt;0,X73,IF(X74&gt;0,X74,IF(X75&gt;0,X75,IF(X76&gt;0,X76,IF(X77&gt;0,X77,IF(X77=0,0)))))))</f>
        <v>2"</v>
      </c>
      <c r="Y98" s="14"/>
      <c r="Z98" s="12"/>
      <c r="AA98" s="12"/>
      <c r="AB98" s="12"/>
      <c r="AC98" s="12"/>
      <c r="AD98" s="12"/>
      <c r="AE98" s="12"/>
      <c r="AF98" s="12"/>
      <c r="AG98" s="12"/>
    </row>
    <row r="99" spans="1:33" x14ac:dyDescent="0.15">
      <c r="A99" s="17"/>
      <c r="B99" s="17"/>
      <c r="C99" s="12"/>
      <c r="D99" s="125" t="s">
        <v>136</v>
      </c>
      <c r="E99" s="131">
        <f>D13</f>
        <v>0</v>
      </c>
      <c r="F99" s="126"/>
      <c r="G99" s="127"/>
      <c r="H99" s="130">
        <f>H97*(E99/100)</f>
        <v>0</v>
      </c>
      <c r="I99" s="41"/>
      <c r="J99" s="41"/>
      <c r="K99" s="41"/>
      <c r="L99" s="41"/>
      <c r="M99" s="12"/>
      <c r="N99" s="12"/>
      <c r="O99" s="13"/>
      <c r="P99" s="14"/>
      <c r="Q99" s="15"/>
      <c r="R99" s="15">
        <f>IF(R78&gt;0,R78,IF(R79&gt;0,R79,IF(R80&gt;0,R80,IF(R81&gt;0,R81,IF(R82&gt;0,R82,IF(R83&gt;0,R83,IF(R83=0,0)))))))</f>
        <v>0</v>
      </c>
      <c r="S99" s="16"/>
      <c r="T99" s="15">
        <f>IF(T78&gt;0,T78,IF(T79&gt;0,T79,IF(T80&gt;0,T80,IF(T81&gt;0,T81,IF(T82&gt;0,T82,IF(T83&gt;0,T83,IF(T83=0,0)))))))</f>
        <v>0</v>
      </c>
      <c r="U99" s="16"/>
      <c r="V99" s="15">
        <f>IF(V78&gt;0,V78,IF(V79&gt;0,V79,IF(V80&gt;0,V80,IF(V81&gt;0,V81,IF(V82&gt;0,V82,IF(V83&gt;0,V83,IF(V83=0,0)))))))</f>
        <v>0</v>
      </c>
      <c r="W99" s="16"/>
      <c r="X99" s="15">
        <f>IF(X78&gt;0,X78,IF(X79&gt;0,X79,IF(X80&gt;0,X80,IF(X81&gt;0,X81,IF(X82&gt;0,X82,IF(X83&gt;0,X83,IF(X83=0,0)))))))</f>
        <v>0</v>
      </c>
      <c r="Y99" s="14"/>
      <c r="Z99" s="12"/>
      <c r="AA99" s="12"/>
      <c r="AB99" s="12"/>
      <c r="AC99" s="12"/>
      <c r="AD99" s="12"/>
      <c r="AE99" s="12"/>
      <c r="AF99" s="12"/>
      <c r="AG99" s="12"/>
    </row>
    <row r="100" spans="1:33" x14ac:dyDescent="0.15">
      <c r="A100" s="17"/>
      <c r="B100" s="17"/>
      <c r="C100" s="12"/>
      <c r="D100" s="125"/>
      <c r="E100" s="126"/>
      <c r="F100" s="126"/>
      <c r="G100" s="127"/>
      <c r="H100" s="130"/>
      <c r="I100" s="41"/>
      <c r="J100" s="41"/>
      <c r="K100" s="41"/>
      <c r="L100" s="41"/>
      <c r="M100" s="12"/>
      <c r="N100" s="12"/>
      <c r="O100" s="13"/>
      <c r="P100" s="14"/>
      <c r="Q100" s="15"/>
      <c r="R100" s="15">
        <f>IF(R84&gt;0,R84,IF(R85&gt;0,R85,IF(R86&gt;0,R86,IF(R87&gt;0,R87,IF(R88&gt;0,R88,IF(R89&gt;0,R89,IF(R89=0,0)))))))</f>
        <v>0</v>
      </c>
      <c r="S100" s="16"/>
      <c r="T100" s="15">
        <f>IF(T84&gt;0,T84,IF(T85&gt;0,T85,IF(T86&gt;0,T86,IF(T87&gt;0,T87,IF(T88&gt;0,T88,IF(T89&gt;0,T89,IF(T89=0,0)))))))</f>
        <v>0</v>
      </c>
      <c r="U100" s="16"/>
      <c r="V100" s="15">
        <f>IF(V84&gt;0,V84,IF(V85&gt;0,V85,IF(V86&gt;0,V86,IF(V87&gt;0,V87,IF(V88&gt;0,V88,IF(V89&gt;0,V89,IF(V89=0,0)))))))</f>
        <v>0</v>
      </c>
      <c r="W100" s="16"/>
      <c r="X100" s="15">
        <f>IF(X84&gt;0,X84,IF(X85&gt;0,X85,IF(X86&gt;0,X86,IF(X87&gt;0,X87,IF(X88&gt;0,X88,IF(X89&gt;0,X89,IF(X89=0,0)))))))</f>
        <v>0</v>
      </c>
      <c r="Y100" s="14"/>
      <c r="Z100" s="12"/>
      <c r="AA100" s="12"/>
      <c r="AB100" s="12"/>
      <c r="AC100" s="12"/>
      <c r="AD100" s="12"/>
      <c r="AE100" s="12"/>
      <c r="AF100" s="12"/>
      <c r="AG100" s="12"/>
    </row>
    <row r="101" spans="1:33" x14ac:dyDescent="0.15">
      <c r="A101" s="17"/>
      <c r="B101" s="17"/>
      <c r="C101" s="12"/>
      <c r="D101" s="125" t="s">
        <v>18</v>
      </c>
      <c r="E101" s="126"/>
      <c r="F101" s="126"/>
      <c r="G101" s="127"/>
      <c r="H101" s="128">
        <f>H97+H99</f>
        <v>47990</v>
      </c>
      <c r="I101" s="41"/>
      <c r="J101" s="41"/>
      <c r="K101" s="41"/>
      <c r="L101" s="41"/>
      <c r="M101" s="12"/>
      <c r="N101" s="12"/>
      <c r="O101" s="13"/>
      <c r="P101" s="14"/>
      <c r="Q101" s="15"/>
      <c r="R101" s="15">
        <f>IF(R90&gt;0,R90,IF(R91&gt;0,R91,IF(R92&gt;0,R92,IF(R93&gt;0,R93,IF(R94&gt;0,R94,IF(R95&gt;0,R95,IF(R95=0,0)))))))</f>
        <v>0</v>
      </c>
      <c r="S101" s="16"/>
      <c r="T101" s="15">
        <f>IF(T90&gt;0,T90,IF(T91&gt;0,T91,IF(T92&gt;0,T92,IF(T93&gt;0,T93,IF(T94&gt;0,T94,IF(T95&gt;0,T95,IF(T95=0,0)))))))</f>
        <v>0</v>
      </c>
      <c r="U101" s="16"/>
      <c r="V101" s="15">
        <f>IF(V90&gt;0,V90,IF(V91&gt;0,V91,IF(V92&gt;0,V92,IF(V93&gt;0,V93,IF(V94&gt;0,V94,IF(V95&gt;0,V95,IF(V95=0,0)))))))</f>
        <v>0</v>
      </c>
      <c r="W101" s="16"/>
      <c r="X101" s="15">
        <f>IF(X90&gt;0,X90,IF(X91&gt;0,X91,IF(X92&gt;0,X92,IF(X93&gt;0,X93,IF(X94&gt;0,X94,IF(X95&gt;0,X95,IF(X95=0,0)))))))</f>
        <v>0</v>
      </c>
      <c r="Y101" s="14"/>
      <c r="Z101" s="12"/>
      <c r="AA101" s="12"/>
      <c r="AB101" s="12"/>
      <c r="AC101" s="12"/>
      <c r="AD101" s="16"/>
      <c r="AE101" s="12"/>
      <c r="AF101" s="12"/>
      <c r="AG101" s="12"/>
    </row>
    <row r="102" spans="1:33" x14ac:dyDescent="0.15">
      <c r="A102" s="17"/>
      <c r="B102" s="17"/>
      <c r="C102" s="12"/>
      <c r="D102" s="125"/>
      <c r="E102" s="126"/>
      <c r="F102" s="126"/>
      <c r="G102" s="132"/>
      <c r="H102" s="133"/>
      <c r="I102" s="41"/>
      <c r="J102" s="41"/>
      <c r="K102" s="41"/>
      <c r="L102" s="41"/>
      <c r="M102" s="12"/>
      <c r="N102" s="12"/>
      <c r="O102" s="13"/>
      <c r="P102" s="14"/>
      <c r="Q102" s="15"/>
      <c r="R102" s="15">
        <f>IF(R96&gt;0,R96,IF(R97&gt;0,R97,IF(R97=0,0)))</f>
        <v>0</v>
      </c>
      <c r="S102" s="16"/>
      <c r="T102" s="15">
        <f>IF(T96&gt;0,T96,IF(T97&gt;0,T97,IF(T97=0,0)))</f>
        <v>0</v>
      </c>
      <c r="U102" s="16"/>
      <c r="V102" s="15">
        <f>IF(V96&gt;0,V96,IF(V97&gt;0,V97,IF(V97=0,0)))</f>
        <v>0</v>
      </c>
      <c r="W102" s="16"/>
      <c r="X102" s="15">
        <f>IF(X96&gt;0,X96,IF(X97&gt;0,X97,IF(X97=0,0)))</f>
        <v>0</v>
      </c>
      <c r="Y102" s="14"/>
      <c r="Z102" s="12"/>
      <c r="AA102" s="12"/>
      <c r="AB102" s="12"/>
      <c r="AC102" s="12"/>
      <c r="AD102" s="16"/>
      <c r="AE102" s="16"/>
      <c r="AF102" s="12"/>
      <c r="AG102" s="16"/>
    </row>
    <row r="103" spans="1:33" x14ac:dyDescent="0.15">
      <c r="A103" s="17"/>
      <c r="B103" s="17"/>
      <c r="C103" s="12"/>
      <c r="D103" s="125" t="s">
        <v>81</v>
      </c>
      <c r="E103" s="126"/>
      <c r="F103" s="126"/>
      <c r="G103" s="132"/>
      <c r="H103" s="133"/>
      <c r="I103" s="41"/>
      <c r="J103" s="41"/>
      <c r="K103" s="41"/>
      <c r="L103" s="41"/>
      <c r="M103" s="12"/>
      <c r="N103" s="12"/>
      <c r="O103" s="13"/>
      <c r="P103" s="14"/>
      <c r="Q103" s="15"/>
      <c r="R103" s="15"/>
      <c r="S103" s="16"/>
      <c r="T103" s="15"/>
      <c r="U103" s="16"/>
      <c r="V103" s="15"/>
      <c r="W103" s="16"/>
      <c r="X103" s="15"/>
      <c r="Y103" s="14"/>
      <c r="Z103" s="12"/>
      <c r="AA103" s="12"/>
      <c r="AB103" s="12"/>
      <c r="AC103" s="16"/>
      <c r="AD103" s="12"/>
      <c r="AE103" s="16"/>
      <c r="AF103" s="16"/>
      <c r="AG103" s="16"/>
    </row>
    <row r="104" spans="1:33" x14ac:dyDescent="0.15">
      <c r="A104" s="17"/>
      <c r="B104" s="17"/>
      <c r="C104" s="12"/>
      <c r="D104" s="134">
        <f>H101</f>
        <v>47990</v>
      </c>
      <c r="E104" s="135">
        <f>D2</f>
        <v>208</v>
      </c>
      <c r="F104" s="126"/>
      <c r="G104" s="132" t="s">
        <v>137</v>
      </c>
      <c r="H104" s="136">
        <f>H101/E104/1.73</f>
        <v>133.36482881280568</v>
      </c>
      <c r="I104" s="41"/>
      <c r="J104" s="41"/>
      <c r="K104" s="41"/>
      <c r="L104" s="41"/>
      <c r="M104" s="12"/>
      <c r="N104" s="12"/>
      <c r="O104" s="13"/>
      <c r="P104" s="14"/>
      <c r="Q104" s="15"/>
      <c r="R104" s="15" t="str">
        <f>IF(R98&gt;0,R98,IF(R99&gt;0,R99,IF(R100&gt;0,R100,IF(R101&gt;0,R101,IF(R102&gt;0,R102)))))</f>
        <v>#1/0</v>
      </c>
      <c r="S104" s="16"/>
      <c r="T104" s="15">
        <f>IF(T98&gt;0,T98,IF(T99&gt;0,T99,IF(T100&gt;0,T100,IF(T101&gt;0,T101,IF(T102&gt;0,T102)))))</f>
        <v>1</v>
      </c>
      <c r="U104" s="16"/>
      <c r="V104" s="15" t="str">
        <f>IF(V98&gt;0,V98,IF(V99&gt;0,V99,IF(V100&gt;0,V100,IF(V101&gt;0,V101,IF(V102&gt;0,V102,IF(V102=0,"NONE"))))))</f>
        <v>#6</v>
      </c>
      <c r="W104" s="16"/>
      <c r="X104" s="15" t="str">
        <f>IF(X98&gt;0,X98,IF(X99&gt;0,X99,IF(X100&gt;0,X100,IF(X101&gt;0,X101,IF(X102&gt;0,X102,IF(X102=0,"NONE"))))))</f>
        <v>2"</v>
      </c>
      <c r="Y104" s="14"/>
      <c r="Z104" s="16"/>
      <c r="AA104" s="16"/>
      <c r="AB104" s="12"/>
      <c r="AC104" s="16"/>
      <c r="AD104" s="12"/>
      <c r="AE104" s="12"/>
      <c r="AF104" s="16"/>
      <c r="AG104" s="12"/>
    </row>
    <row r="105" spans="1:33" ht="11.25" thickBot="1" x14ac:dyDescent="0.2">
      <c r="A105" s="17"/>
      <c r="B105" s="17"/>
      <c r="C105" s="12"/>
      <c r="D105" s="137"/>
      <c r="E105" s="77"/>
      <c r="F105" s="77"/>
      <c r="G105" s="138"/>
      <c r="H105" s="139"/>
      <c r="I105" s="41"/>
      <c r="J105" s="41"/>
      <c r="K105" s="41"/>
      <c r="L105" s="41"/>
      <c r="M105" s="12"/>
      <c r="N105" s="12"/>
      <c r="O105" s="13"/>
      <c r="P105" s="14"/>
      <c r="Q105" s="15"/>
      <c r="R105" s="15"/>
      <c r="S105" s="16"/>
      <c r="T105" s="16"/>
      <c r="U105" s="16"/>
      <c r="V105" s="16"/>
      <c r="W105" s="16"/>
      <c r="X105" s="16"/>
      <c r="Y105" s="14"/>
      <c r="Z105" s="16"/>
      <c r="AA105" s="16"/>
      <c r="AB105" s="16"/>
      <c r="AC105" s="12"/>
      <c r="AD105" s="12"/>
      <c r="AE105" s="12"/>
      <c r="AF105" s="12"/>
      <c r="AG105" s="12"/>
    </row>
    <row r="106" spans="1:33" x14ac:dyDescent="0.15">
      <c r="A106" s="17"/>
      <c r="B106" s="17"/>
      <c r="C106" s="12"/>
      <c r="D106" s="14"/>
      <c r="E106" s="12"/>
      <c r="F106" s="12"/>
      <c r="G106" s="41"/>
      <c r="H106" s="41"/>
      <c r="I106" s="41"/>
      <c r="J106" s="41"/>
      <c r="K106" s="41"/>
      <c r="L106" s="41"/>
      <c r="M106" s="12"/>
      <c r="N106" s="12"/>
      <c r="O106" s="13"/>
      <c r="P106" s="14"/>
      <c r="Q106" s="15"/>
      <c r="R106" s="15"/>
      <c r="S106" s="16"/>
      <c r="T106" s="16"/>
      <c r="U106" s="16"/>
      <c r="V106" s="16"/>
      <c r="W106" s="16"/>
      <c r="X106" s="16"/>
      <c r="Y106" s="14"/>
      <c r="Z106" s="12"/>
      <c r="AA106" s="12"/>
      <c r="AB106" s="16"/>
      <c r="AC106" s="12"/>
      <c r="AD106" s="12"/>
      <c r="AE106" s="12"/>
      <c r="AF106" s="12"/>
      <c r="AG106" s="12"/>
    </row>
    <row r="107" spans="1:33" x14ac:dyDescent="0.15">
      <c r="D107" s="14"/>
      <c r="E107" s="12"/>
      <c r="F107" s="12"/>
      <c r="G107" s="41"/>
      <c r="H107" s="41"/>
    </row>
    <row r="108" spans="1:33" x14ac:dyDescent="0.15">
      <c r="D108" s="14"/>
      <c r="E108" s="12"/>
      <c r="F108" s="12"/>
      <c r="G108" s="41"/>
      <c r="H108" s="41"/>
    </row>
    <row r="109" spans="1:33" x14ac:dyDescent="0.15">
      <c r="D109" s="14"/>
      <c r="E109" s="12"/>
      <c r="F109" s="12"/>
      <c r="G109" s="41"/>
      <c r="H109" s="41"/>
    </row>
    <row r="110" spans="1:33" x14ac:dyDescent="0.15">
      <c r="D110" s="14" t="s">
        <v>144</v>
      </c>
      <c r="E110" s="148">
        <v>43343</v>
      </c>
      <c r="F110" s="12"/>
      <c r="G110" s="41"/>
      <c r="H110" s="41"/>
    </row>
    <row r="111" spans="1:33" x14ac:dyDescent="0.15">
      <c r="D111" s="14"/>
      <c r="E111" s="12"/>
      <c r="F111" s="12"/>
      <c r="G111" s="41"/>
      <c r="H111" s="41"/>
    </row>
    <row r="112" spans="1:33" x14ac:dyDescent="0.15">
      <c r="D112" s="14"/>
      <c r="E112" s="12"/>
      <c r="F112" s="12"/>
      <c r="G112" s="41"/>
      <c r="H112" s="41"/>
    </row>
  </sheetData>
  <pageMargins left="0" right="0" top="0" bottom="0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2"/>
  <sheetViews>
    <sheetView showGridLines="0" showRowColHeaders="0" workbookViewId="0">
      <selection activeCell="I96" sqref="I96"/>
    </sheetView>
  </sheetViews>
  <sheetFormatPr defaultColWidth="0" defaultRowHeight="10.5" x14ac:dyDescent="0.15"/>
  <cols>
    <col min="1" max="1" width="1.83203125" style="1" customWidth="1"/>
    <col min="2" max="2" width="6.83203125" style="1" customWidth="1"/>
    <col min="3" max="3" width="10.83203125" style="2" customWidth="1"/>
    <col min="4" max="4" width="17.83203125" style="3" customWidth="1"/>
    <col min="5" max="5" width="17.83203125" style="2" customWidth="1"/>
    <col min="6" max="6" width="1.83203125" style="2" customWidth="1"/>
    <col min="7" max="7" width="13.83203125" style="4" customWidth="1"/>
    <col min="8" max="8" width="14.83203125" style="4" customWidth="1"/>
    <col min="9" max="9" width="13.83203125" style="4" customWidth="1"/>
    <col min="10" max="10" width="7.83203125" style="4" customWidth="1"/>
    <col min="11" max="12" width="0" style="4" hidden="1"/>
    <col min="13" max="14" width="0" style="2" hidden="1"/>
    <col min="15" max="15" width="0" style="5" hidden="1"/>
    <col min="16" max="16" width="0" style="3" hidden="1"/>
    <col min="17" max="17" width="7.83203125" style="6" customWidth="1"/>
    <col min="18" max="18" width="0" style="6" hidden="1"/>
    <col min="19" max="19" width="7.83203125" style="7" customWidth="1"/>
    <col min="20" max="20" width="0" style="7" hidden="1"/>
    <col min="21" max="21" width="8.83203125" style="7" customWidth="1"/>
    <col min="22" max="22" width="0" style="7" hidden="1"/>
    <col min="23" max="23" width="7.83203125" style="7" customWidth="1"/>
    <col min="24" max="24" width="0" style="7" hidden="1"/>
    <col min="25" max="25" width="0" style="3" hidden="1"/>
    <col min="26" max="33" width="7.83203125" customWidth="1"/>
    <col min="34" max="34" width="10.83203125" customWidth="1"/>
  </cols>
  <sheetData>
    <row r="1" spans="1:33" x14ac:dyDescent="0.15">
      <c r="A1" s="8"/>
      <c r="B1" s="53" t="s">
        <v>0</v>
      </c>
      <c r="C1" s="54"/>
      <c r="D1" s="55" t="s">
        <v>140</v>
      </c>
      <c r="E1" s="56"/>
      <c r="F1" s="56"/>
      <c r="G1" s="57"/>
      <c r="H1" s="58" t="s">
        <v>1</v>
      </c>
      <c r="I1" s="59"/>
      <c r="J1" s="11"/>
      <c r="K1" s="11"/>
      <c r="L1" s="11"/>
      <c r="M1" s="12"/>
      <c r="N1" s="12" t="s">
        <v>2</v>
      </c>
      <c r="O1" s="13">
        <f>SUM(I2:I4)/D2/1.73</f>
        <v>99.710982658959537</v>
      </c>
      <c r="P1" s="14"/>
      <c r="Q1" s="15"/>
      <c r="R1" s="15"/>
      <c r="S1" s="16"/>
      <c r="T1" s="16"/>
      <c r="U1" s="16"/>
      <c r="V1" s="15"/>
      <c r="W1" s="16"/>
      <c r="X1" s="15"/>
      <c r="Y1" s="16"/>
      <c r="Z1" s="16"/>
      <c r="AA1" s="16"/>
      <c r="AB1" s="16"/>
      <c r="AC1" s="16"/>
      <c r="AD1" s="16"/>
      <c r="AE1" s="16"/>
      <c r="AF1" s="16"/>
      <c r="AG1" s="16"/>
    </row>
    <row r="2" spans="1:33" x14ac:dyDescent="0.15">
      <c r="A2" s="17"/>
      <c r="B2" s="88" t="s">
        <v>3</v>
      </c>
      <c r="C2" s="89"/>
      <c r="D2" s="18">
        <v>240</v>
      </c>
      <c r="E2" s="85" t="s">
        <v>4</v>
      </c>
      <c r="F2" s="19"/>
      <c r="G2" s="18">
        <v>10000</v>
      </c>
      <c r="H2" s="82" t="s">
        <v>5</v>
      </c>
      <c r="I2" s="60">
        <f>H101</f>
        <v>42810</v>
      </c>
      <c r="J2" s="20"/>
      <c r="K2" s="20"/>
      <c r="L2" s="20"/>
      <c r="M2" s="12"/>
      <c r="N2" s="12"/>
      <c r="O2" s="13"/>
      <c r="P2" s="13"/>
      <c r="Q2" s="15"/>
      <c r="R2" s="15"/>
      <c r="S2" s="16"/>
      <c r="T2" s="16"/>
      <c r="U2" s="16"/>
      <c r="V2" s="15"/>
      <c r="W2" s="16"/>
      <c r="X2" s="15"/>
      <c r="Y2" s="16"/>
      <c r="Z2" s="16"/>
      <c r="AA2" s="16"/>
      <c r="AB2" s="16"/>
      <c r="AC2" s="16"/>
      <c r="AD2" s="16"/>
      <c r="AE2" s="16"/>
      <c r="AF2" s="16"/>
      <c r="AG2" s="16"/>
    </row>
    <row r="3" spans="1:33" x14ac:dyDescent="0.15">
      <c r="A3" s="17"/>
      <c r="B3" s="88" t="s">
        <v>6</v>
      </c>
      <c r="C3" s="90"/>
      <c r="D3" s="18">
        <v>120</v>
      </c>
      <c r="E3" s="85" t="s">
        <v>7</v>
      </c>
      <c r="F3" s="19"/>
      <c r="G3" s="18" t="s">
        <v>8</v>
      </c>
      <c r="H3" s="82" t="s">
        <v>9</v>
      </c>
      <c r="I3" s="60">
        <f>H89</f>
        <v>-1410</v>
      </c>
      <c r="J3" s="20"/>
      <c r="K3" s="20"/>
      <c r="L3" s="20"/>
      <c r="M3" s="12"/>
      <c r="N3" s="12" t="s">
        <v>10</v>
      </c>
      <c r="O3" s="13">
        <f>O2*D13/100</f>
        <v>0</v>
      </c>
      <c r="P3" s="14"/>
      <c r="Q3" s="15"/>
      <c r="R3" s="15"/>
      <c r="S3" s="16"/>
      <c r="T3" s="16"/>
      <c r="U3" s="16"/>
      <c r="V3" s="15"/>
      <c r="W3" s="16"/>
      <c r="X3" s="15"/>
      <c r="Y3" s="16"/>
      <c r="Z3" s="16"/>
      <c r="AA3" s="16"/>
      <c r="AB3" s="16"/>
      <c r="AC3" s="16"/>
      <c r="AD3" s="16"/>
      <c r="AE3" s="16"/>
      <c r="AF3" s="16"/>
      <c r="AG3" s="16"/>
    </row>
    <row r="4" spans="1:33" x14ac:dyDescent="0.15">
      <c r="A4" s="17"/>
      <c r="B4" s="88" t="s">
        <v>11</v>
      </c>
      <c r="C4" s="90"/>
      <c r="D4" s="21">
        <v>1</v>
      </c>
      <c r="E4" s="85" t="s">
        <v>12</v>
      </c>
      <c r="F4" s="19"/>
      <c r="G4" s="18" t="s">
        <v>13</v>
      </c>
      <c r="H4" s="82" t="s">
        <v>14</v>
      </c>
      <c r="I4" s="60">
        <f>H94</f>
        <v>0</v>
      </c>
      <c r="J4" s="20"/>
      <c r="K4" s="20"/>
      <c r="L4" s="20"/>
      <c r="M4" s="12"/>
      <c r="N4" s="12"/>
      <c r="O4" s="13"/>
      <c r="P4" s="14"/>
      <c r="Q4" s="15"/>
      <c r="R4" s="15"/>
      <c r="S4" s="16"/>
      <c r="T4" s="16"/>
      <c r="U4" s="16"/>
      <c r="V4" s="15"/>
      <c r="W4" s="16"/>
      <c r="X4" s="15"/>
      <c r="Y4" s="16"/>
      <c r="Z4" s="16"/>
      <c r="AA4" s="16"/>
      <c r="AB4" s="16"/>
      <c r="AC4" s="16"/>
      <c r="AD4" s="16"/>
      <c r="AE4" s="16"/>
      <c r="AF4" s="16"/>
      <c r="AG4" s="16"/>
    </row>
    <row r="5" spans="1:33" x14ac:dyDescent="0.15">
      <c r="A5" s="17"/>
      <c r="B5" s="88" t="s">
        <v>15</v>
      </c>
      <c r="C5" s="90"/>
      <c r="D5" s="18">
        <v>60</v>
      </c>
      <c r="E5" s="85" t="s">
        <v>16</v>
      </c>
      <c r="F5" s="19"/>
      <c r="G5" s="18" t="s">
        <v>17</v>
      </c>
      <c r="H5" s="82" t="s">
        <v>18</v>
      </c>
      <c r="I5" s="60">
        <f>SUM(I2:I4)</f>
        <v>41400</v>
      </c>
      <c r="J5" s="20"/>
      <c r="K5" s="20"/>
      <c r="L5" s="20"/>
      <c r="M5" s="12"/>
      <c r="N5" s="12"/>
      <c r="O5" s="13"/>
      <c r="P5" s="14"/>
      <c r="Q5" s="15"/>
      <c r="R5" s="15"/>
      <c r="S5" s="16"/>
      <c r="T5" s="16"/>
      <c r="U5" s="16"/>
      <c r="V5" s="15"/>
      <c r="W5" s="16"/>
      <c r="X5" s="15"/>
      <c r="Y5" s="16"/>
      <c r="Z5" s="16"/>
      <c r="AA5" s="16"/>
      <c r="AB5" s="16"/>
      <c r="AC5" s="16"/>
      <c r="AD5" s="16"/>
      <c r="AE5" s="16"/>
      <c r="AF5" s="16"/>
      <c r="AG5" s="16"/>
    </row>
    <row r="6" spans="1:33" x14ac:dyDescent="0.15">
      <c r="A6" s="17"/>
      <c r="B6" s="91" t="s">
        <v>19</v>
      </c>
      <c r="C6" s="89"/>
      <c r="D6" s="18" t="s">
        <v>20</v>
      </c>
      <c r="E6" s="85" t="s">
        <v>21</v>
      </c>
      <c r="F6" s="19"/>
      <c r="G6" s="18" t="s">
        <v>22</v>
      </c>
      <c r="H6" s="82" t="s">
        <v>23</v>
      </c>
      <c r="I6" s="61">
        <f>I5/1000</f>
        <v>41.4</v>
      </c>
      <c r="J6" s="20"/>
      <c r="K6" s="20"/>
      <c r="L6" s="20"/>
      <c r="M6" s="12"/>
      <c r="N6" s="12"/>
      <c r="O6" s="13"/>
      <c r="P6" s="14"/>
      <c r="Q6" s="15"/>
      <c r="R6" s="15"/>
      <c r="S6" s="16"/>
      <c r="T6" s="16"/>
      <c r="U6" s="16"/>
      <c r="V6" s="15"/>
      <c r="W6" s="16"/>
      <c r="X6" s="15"/>
      <c r="Y6" s="16"/>
      <c r="Z6" s="16"/>
      <c r="AA6" s="16"/>
      <c r="AB6" s="16"/>
      <c r="AC6" s="16"/>
      <c r="AD6" s="16"/>
      <c r="AE6" s="16"/>
      <c r="AF6" s="16"/>
      <c r="AG6" s="16"/>
    </row>
    <row r="7" spans="1:33" x14ac:dyDescent="0.15">
      <c r="A7" s="17"/>
      <c r="B7" s="88" t="s">
        <v>24</v>
      </c>
      <c r="C7" s="92"/>
      <c r="D7" s="18" t="s">
        <v>25</v>
      </c>
      <c r="E7" s="85" t="s">
        <v>26</v>
      </c>
      <c r="F7" s="19"/>
      <c r="G7" s="18" t="s">
        <v>27</v>
      </c>
      <c r="H7" s="83" t="s">
        <v>28</v>
      </c>
      <c r="I7" s="61">
        <f>IF(D2=0,"ENTER VOLTS",IF(D2&gt;-1,I5/D2/1.73))</f>
        <v>99.710982658959537</v>
      </c>
      <c r="J7" s="20"/>
      <c r="K7" s="20"/>
      <c r="L7" s="20"/>
      <c r="M7" s="12"/>
      <c r="N7" s="12"/>
      <c r="O7" s="13"/>
      <c r="P7" s="14"/>
      <c r="Q7" s="15"/>
      <c r="R7" s="15"/>
      <c r="S7" s="16"/>
      <c r="T7" s="16"/>
      <c r="U7" s="16"/>
      <c r="V7" s="15"/>
      <c r="W7" s="16"/>
      <c r="X7" s="15"/>
      <c r="Y7" s="16"/>
      <c r="Z7" s="16"/>
      <c r="AA7" s="16"/>
      <c r="AB7" s="16"/>
      <c r="AC7" s="16"/>
      <c r="AD7" s="16"/>
      <c r="AE7" s="16"/>
      <c r="AF7" s="16"/>
      <c r="AG7" s="16"/>
    </row>
    <row r="8" spans="1:33" x14ac:dyDescent="0.15">
      <c r="A8" s="17"/>
      <c r="B8" s="88" t="s">
        <v>29</v>
      </c>
      <c r="C8" s="92"/>
      <c r="D8" s="18" t="s">
        <v>20</v>
      </c>
      <c r="E8" s="85" t="s">
        <v>30</v>
      </c>
      <c r="F8" s="19"/>
      <c r="G8" s="18" t="s">
        <v>31</v>
      </c>
      <c r="H8" s="83" t="s">
        <v>32</v>
      </c>
      <c r="I8" s="61">
        <f>I7*D13/100</f>
        <v>0</v>
      </c>
      <c r="J8" s="20"/>
      <c r="K8" s="20"/>
      <c r="L8" s="20"/>
      <c r="M8" s="12"/>
      <c r="N8" s="12" t="s">
        <v>33</v>
      </c>
      <c r="O8" s="13">
        <f>I10</f>
        <v>99.710982658959537</v>
      </c>
      <c r="P8" s="14"/>
      <c r="Q8" s="15"/>
      <c r="R8" s="15"/>
      <c r="S8" s="16"/>
      <c r="T8" s="16"/>
      <c r="U8" s="16"/>
      <c r="V8" s="15"/>
      <c r="W8" s="16"/>
      <c r="X8" s="15"/>
      <c r="Y8" s="16"/>
      <c r="Z8" s="16"/>
      <c r="AA8" s="16"/>
      <c r="AB8" s="16"/>
      <c r="AC8" s="16"/>
      <c r="AD8" s="16"/>
      <c r="AE8" s="16"/>
      <c r="AF8" s="16"/>
      <c r="AG8" s="16"/>
    </row>
    <row r="9" spans="1:33" x14ac:dyDescent="0.15">
      <c r="A9" s="17"/>
      <c r="B9" s="88" t="s">
        <v>141</v>
      </c>
      <c r="C9" s="92"/>
      <c r="D9" s="18" t="s">
        <v>34</v>
      </c>
      <c r="E9" s="86"/>
      <c r="F9" s="19"/>
      <c r="G9" s="21"/>
      <c r="H9" s="83" t="s">
        <v>35</v>
      </c>
      <c r="I9" s="61">
        <f>I7+I8</f>
        <v>99.710982658959537</v>
      </c>
      <c r="J9" s="20"/>
      <c r="K9" s="20"/>
      <c r="L9" s="20"/>
      <c r="M9" s="12"/>
      <c r="N9" s="12"/>
      <c r="O9" s="13"/>
      <c r="P9" s="14"/>
      <c r="Q9" s="15"/>
      <c r="R9" s="15"/>
      <c r="S9" s="16"/>
      <c r="T9" s="16"/>
      <c r="U9" s="16"/>
      <c r="V9" s="15"/>
      <c r="W9" s="16"/>
      <c r="X9" s="15"/>
      <c r="Y9" s="16"/>
      <c r="Z9" s="16"/>
      <c r="AA9" s="16"/>
      <c r="AB9" s="16"/>
      <c r="AC9" s="16"/>
      <c r="AD9" s="16"/>
      <c r="AE9" s="16"/>
      <c r="AF9" s="16"/>
      <c r="AG9" s="16"/>
    </row>
    <row r="10" spans="1:33" x14ac:dyDescent="0.15">
      <c r="A10" s="17"/>
      <c r="B10" s="93" t="s">
        <v>36</v>
      </c>
      <c r="C10" s="92"/>
      <c r="D10" s="18" t="s">
        <v>37</v>
      </c>
      <c r="E10" s="87" t="s">
        <v>138</v>
      </c>
      <c r="F10" s="19"/>
      <c r="G10" s="21"/>
      <c r="H10" s="83" t="s">
        <v>38</v>
      </c>
      <c r="I10" s="61">
        <f>IF(D12&gt;I9,D12,IF(I9&gt;D12,I9,IF(I9+D12=0,0)))</f>
        <v>99.710982658959537</v>
      </c>
      <c r="J10" s="20"/>
      <c r="K10" s="20"/>
      <c r="L10" s="20"/>
      <c r="M10" s="12"/>
      <c r="N10" s="14" t="s">
        <v>39</v>
      </c>
      <c r="O10" s="12" t="str">
        <f>$D$8</f>
        <v>Y</v>
      </c>
      <c r="P10" s="12">
        <f>IF($D$8="N",0,IF($D$8="Y",1,IF($D$8&gt;-1,100,IF($D$8&lt;1,100))))</f>
        <v>1</v>
      </c>
      <c r="Q10" s="15"/>
      <c r="R10" s="15"/>
      <c r="S10" s="16"/>
      <c r="T10" s="16"/>
      <c r="U10" s="16"/>
      <c r="V10" s="15"/>
      <c r="W10" s="16"/>
      <c r="X10" s="15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x14ac:dyDescent="0.15">
      <c r="A11" s="17"/>
      <c r="B11" s="88" t="s">
        <v>40</v>
      </c>
      <c r="C11" s="92"/>
      <c r="D11" s="18">
        <v>42</v>
      </c>
      <c r="E11" s="22" t="s">
        <v>139</v>
      </c>
      <c r="F11" s="19"/>
      <c r="G11" s="21"/>
      <c r="H11" s="83" t="s">
        <v>41</v>
      </c>
      <c r="I11" s="61">
        <f>T104</f>
        <v>1</v>
      </c>
      <c r="J11" s="20"/>
      <c r="K11" s="20"/>
      <c r="L11" s="20"/>
      <c r="M11" s="12"/>
      <c r="N11" s="14"/>
      <c r="O11" s="12"/>
      <c r="P11" s="12"/>
      <c r="Q11" s="15"/>
      <c r="R11" s="15"/>
      <c r="S11" s="16"/>
      <c r="T11" s="16"/>
      <c r="U11" s="16"/>
      <c r="V11" s="15"/>
      <c r="W11" s="16"/>
      <c r="X11" s="15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x14ac:dyDescent="0.15">
      <c r="A12" s="17"/>
      <c r="B12" s="88" t="s">
        <v>42</v>
      </c>
      <c r="C12" s="92"/>
      <c r="D12" s="18">
        <v>0</v>
      </c>
      <c r="E12" s="22"/>
      <c r="F12" s="19"/>
      <c r="G12" s="21"/>
      <c r="H12" s="83" t="s">
        <v>43</v>
      </c>
      <c r="I12" s="61" t="str">
        <f>X104</f>
        <v>1 1/4"</v>
      </c>
      <c r="J12" s="20"/>
      <c r="K12" s="20"/>
      <c r="L12" s="20"/>
      <c r="M12" s="12"/>
      <c r="N12" s="14"/>
      <c r="O12" s="12"/>
      <c r="P12" s="12"/>
      <c r="Q12" s="15"/>
      <c r="R12" s="15"/>
      <c r="S12" s="16"/>
      <c r="T12" s="16"/>
      <c r="U12" s="16"/>
      <c r="V12" s="15"/>
      <c r="W12" s="16"/>
      <c r="X12" s="15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x14ac:dyDescent="0.15">
      <c r="A13" s="17"/>
      <c r="B13" s="88" t="s">
        <v>44</v>
      </c>
      <c r="C13" s="92"/>
      <c r="D13" s="23">
        <v>0</v>
      </c>
      <c r="E13" s="22"/>
      <c r="F13" s="19"/>
      <c r="G13" s="21"/>
      <c r="H13" s="83" t="s">
        <v>45</v>
      </c>
      <c r="I13" s="61">
        <f>IF(I10=0,"",IF(I10&gt;0,O30))</f>
        <v>2</v>
      </c>
      <c r="J13" s="20"/>
      <c r="K13" s="20"/>
      <c r="L13" s="20"/>
      <c r="M13" s="12"/>
      <c r="N13" s="14"/>
      <c r="O13" s="12"/>
      <c r="P13" s="12"/>
      <c r="Q13" s="15"/>
      <c r="R13" s="15"/>
      <c r="S13" s="16"/>
      <c r="T13" s="16"/>
      <c r="U13" s="16"/>
      <c r="V13" s="15"/>
      <c r="W13" s="16"/>
      <c r="X13" s="15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x14ac:dyDescent="0.15">
      <c r="A14" s="17"/>
      <c r="B14" s="88" t="s">
        <v>46</v>
      </c>
      <c r="C14" s="92"/>
      <c r="D14" s="23" t="s">
        <v>47</v>
      </c>
      <c r="E14" s="22"/>
      <c r="F14" s="19"/>
      <c r="G14" s="21"/>
      <c r="H14" s="83" t="s">
        <v>48</v>
      </c>
      <c r="I14" s="61" t="str">
        <f>R104</f>
        <v>#3</v>
      </c>
      <c r="J14" s="20"/>
      <c r="K14" s="20"/>
      <c r="L14" s="20"/>
      <c r="M14" s="12"/>
      <c r="N14" s="14"/>
      <c r="O14" s="12"/>
      <c r="P14" s="12"/>
      <c r="Q14" s="15"/>
      <c r="R14" s="15"/>
      <c r="S14" s="16"/>
      <c r="T14" s="16"/>
      <c r="U14" s="16"/>
      <c r="V14" s="15"/>
      <c r="W14" s="16"/>
      <c r="X14" s="15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1.25" thickBot="1" x14ac:dyDescent="0.2">
      <c r="A15" s="17"/>
      <c r="B15" s="94" t="s">
        <v>49</v>
      </c>
      <c r="C15" s="95"/>
      <c r="D15" s="62" t="s">
        <v>50</v>
      </c>
      <c r="E15" s="63"/>
      <c r="F15" s="64"/>
      <c r="G15" s="65"/>
      <c r="H15" s="84" t="s">
        <v>51</v>
      </c>
      <c r="I15" s="66" t="str">
        <f>V104</f>
        <v>#8</v>
      </c>
      <c r="J15" s="20"/>
      <c r="K15" s="20"/>
      <c r="L15" s="20"/>
      <c r="M15" s="12"/>
      <c r="N15" s="14" t="s">
        <v>52</v>
      </c>
      <c r="O15" s="12" t="str">
        <f>$D$9</f>
        <v>THW</v>
      </c>
      <c r="P15" s="12">
        <f>IF($D$9="THW",1,IF($D$9="THHN",3,IF($D$9&gt;-1,100,IF($D$9&lt;1,100))))</f>
        <v>1</v>
      </c>
      <c r="Q15" s="15"/>
      <c r="R15" s="15"/>
      <c r="S15" s="16"/>
      <c r="T15" s="16"/>
      <c r="U15" s="16"/>
      <c r="V15" s="15"/>
      <c r="W15" s="16"/>
      <c r="X15" s="15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.95" customHeight="1" thickBot="1" x14ac:dyDescent="0.2">
      <c r="A16" s="17"/>
      <c r="B16" s="48"/>
      <c r="C16" s="49"/>
      <c r="D16" s="46"/>
      <c r="E16" s="50"/>
      <c r="F16" s="44"/>
      <c r="G16" s="51"/>
      <c r="H16" s="51"/>
      <c r="I16" s="52"/>
      <c r="J16" s="20"/>
      <c r="K16" s="20"/>
      <c r="L16" s="20"/>
      <c r="M16" s="12"/>
      <c r="N16" s="14" t="s">
        <v>53</v>
      </c>
      <c r="O16" s="14" t="s">
        <v>20</v>
      </c>
      <c r="P16" s="12">
        <f>IF($D$6="Y",4,IF($D$6="N",0,IF($D$6&gt;-1,100,IF($D$6&lt;1,100))))</f>
        <v>4</v>
      </c>
      <c r="Q16" s="15"/>
      <c r="R16" s="15"/>
      <c r="S16" s="16"/>
      <c r="T16" s="16"/>
      <c r="U16" s="16"/>
      <c r="V16" s="15"/>
      <c r="W16" s="16"/>
      <c r="X16" s="15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1.25" thickBot="1" x14ac:dyDescent="0.2">
      <c r="A17" s="16"/>
      <c r="B17" s="140" t="s">
        <v>54</v>
      </c>
      <c r="C17" s="141" t="s">
        <v>55</v>
      </c>
      <c r="D17" s="142" t="s">
        <v>56</v>
      </c>
      <c r="E17" s="143"/>
      <c r="F17" s="144"/>
      <c r="G17" s="145" t="s">
        <v>57</v>
      </c>
      <c r="H17" s="145" t="s">
        <v>58</v>
      </c>
      <c r="I17" s="146"/>
      <c r="J17" s="20"/>
      <c r="K17" s="20" t="s">
        <v>59</v>
      </c>
      <c r="L17" s="20" t="s">
        <v>60</v>
      </c>
      <c r="M17" s="12"/>
      <c r="N17" s="14" t="s">
        <v>61</v>
      </c>
      <c r="O17" s="14"/>
      <c r="P17" s="12">
        <f>SUM(P10:P16)</f>
        <v>6</v>
      </c>
      <c r="Q17" s="15"/>
      <c r="R17" s="15"/>
      <c r="S17" s="16"/>
      <c r="T17" s="16"/>
      <c r="U17" s="16"/>
      <c r="V17" s="15"/>
      <c r="W17" s="16"/>
      <c r="X17" s="15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x14ac:dyDescent="0.15">
      <c r="A18" s="16"/>
      <c r="B18" s="67" t="str">
        <f>"1"</f>
        <v>1</v>
      </c>
      <c r="C18" s="35"/>
      <c r="D18" s="36"/>
      <c r="E18" s="37"/>
      <c r="F18" s="38"/>
      <c r="G18" s="39">
        <v>3600</v>
      </c>
      <c r="H18" s="34" t="s">
        <v>62</v>
      </c>
      <c r="I18" s="73"/>
      <c r="J18" s="20"/>
      <c r="K18" s="20">
        <f>IF($F18="D",$G18,IF($F18&gt;-99999,0))</f>
        <v>0</v>
      </c>
      <c r="L18" s="20">
        <f>IF($F18="C",$G18,IF($F18&gt;-99999,0))</f>
        <v>0</v>
      </c>
      <c r="M18" s="12"/>
      <c r="O18" s="13"/>
      <c r="P18" s="14"/>
      <c r="Q18" s="15"/>
      <c r="R18" s="15"/>
      <c r="S18" s="16"/>
      <c r="T18" s="16"/>
      <c r="U18" s="16"/>
      <c r="V18" s="15"/>
      <c r="W18" s="16"/>
      <c r="X18" s="15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x14ac:dyDescent="0.15">
      <c r="A19" s="16"/>
      <c r="B19" s="67">
        <f t="shared" ref="B19:B38" si="0">B18+2</f>
        <v>3</v>
      </c>
      <c r="C19" s="35" t="s">
        <v>63</v>
      </c>
      <c r="D19" s="36" t="s">
        <v>64</v>
      </c>
      <c r="E19" s="37"/>
      <c r="F19" s="38"/>
      <c r="G19" s="40" t="s">
        <v>62</v>
      </c>
      <c r="H19" s="39">
        <v>3600</v>
      </c>
      <c r="I19" s="68"/>
      <c r="J19" s="20"/>
      <c r="K19" s="20">
        <f>IF(F19="D",H19,IF(F19&gt;-99999,0))</f>
        <v>0</v>
      </c>
      <c r="L19" s="20">
        <f>IF($F19="C",$H19,IF($F19&gt;-99999,0))</f>
        <v>0</v>
      </c>
      <c r="M19" s="12"/>
      <c r="O19" s="13"/>
      <c r="P19" s="14"/>
      <c r="Q19" s="15"/>
      <c r="R19" s="15"/>
      <c r="S19" s="16"/>
      <c r="T19" s="16"/>
      <c r="U19" s="16"/>
      <c r="V19" s="15"/>
      <c r="W19" s="16"/>
      <c r="X19" s="15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x14ac:dyDescent="0.15">
      <c r="A20" s="16"/>
      <c r="B20" s="67">
        <f t="shared" si="0"/>
        <v>5</v>
      </c>
      <c r="C20" s="35"/>
      <c r="D20" s="36"/>
      <c r="E20" s="37"/>
      <c r="F20" s="38"/>
      <c r="G20" s="40" t="s">
        <v>62</v>
      </c>
      <c r="H20" s="40" t="s">
        <v>62</v>
      </c>
      <c r="I20" s="69"/>
      <c r="J20" s="20"/>
      <c r="K20" s="20">
        <f>IF(F20="D",I20,IF(F20&gt;-99999,0))</f>
        <v>0</v>
      </c>
      <c r="L20" s="20">
        <f>IF($F20="C",$I20,IF($F20&gt;-99999,0))</f>
        <v>0</v>
      </c>
      <c r="M20" s="12"/>
      <c r="O20" s="13"/>
      <c r="P20" s="2"/>
      <c r="Q20" s="15"/>
      <c r="R20" s="15"/>
      <c r="S20" s="16"/>
      <c r="T20" s="16"/>
      <c r="U20" s="16"/>
      <c r="V20" s="15"/>
      <c r="W20" s="16"/>
      <c r="X20" s="15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x14ac:dyDescent="0.15">
      <c r="A21" s="16"/>
      <c r="B21" s="67">
        <f t="shared" si="0"/>
        <v>7</v>
      </c>
      <c r="C21" s="35"/>
      <c r="D21" s="36"/>
      <c r="E21" s="37"/>
      <c r="F21" s="38"/>
      <c r="G21" s="47" t="s">
        <v>62</v>
      </c>
      <c r="H21" s="40" t="s">
        <v>62</v>
      </c>
      <c r="I21" s="68"/>
      <c r="J21" s="20"/>
      <c r="K21" s="20">
        <f>IF(F21="D",G21,IF(F21&gt;-99999,0))</f>
        <v>0</v>
      </c>
      <c r="L21" s="20">
        <f>IF($F21="C",$G21,IF($F21&gt;-99999,0))</f>
        <v>0</v>
      </c>
      <c r="M21" s="12"/>
      <c r="O21" s="13"/>
      <c r="P21" s="2"/>
      <c r="Q21" s="15"/>
      <c r="R21" s="15"/>
      <c r="S21" s="16"/>
      <c r="T21" s="16"/>
      <c r="U21" s="16"/>
      <c r="V21" s="15"/>
      <c r="W21" s="16"/>
      <c r="X21" s="15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x14ac:dyDescent="0.15">
      <c r="A22" s="16"/>
      <c r="B22" s="67">
        <f t="shared" si="0"/>
        <v>9</v>
      </c>
      <c r="C22" s="35" t="s">
        <v>66</v>
      </c>
      <c r="D22" s="36" t="s">
        <v>65</v>
      </c>
      <c r="E22" s="37"/>
      <c r="F22" s="38"/>
      <c r="G22" s="40"/>
      <c r="H22" s="47" t="s">
        <v>62</v>
      </c>
      <c r="I22" s="68"/>
      <c r="J22" s="20"/>
      <c r="K22" s="20">
        <f>IF(F22="D",H22,IF(F22&gt;-99999,0))</f>
        <v>0</v>
      </c>
      <c r="L22" s="20">
        <f>IF($F22="C",$H22,IF($F22&gt;-99999,0))</f>
        <v>0</v>
      </c>
      <c r="M22" s="12"/>
      <c r="O22" s="13"/>
      <c r="P22" s="2"/>
      <c r="Q22" s="15"/>
      <c r="R22" s="15"/>
      <c r="S22" s="16"/>
      <c r="T22" s="16"/>
      <c r="U22" s="16"/>
      <c r="V22" s="15"/>
      <c r="W22" s="16"/>
      <c r="X22" s="15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x14ac:dyDescent="0.15">
      <c r="A23" s="16"/>
      <c r="B23" s="67">
        <f t="shared" si="0"/>
        <v>11</v>
      </c>
      <c r="C23" s="35"/>
      <c r="D23" s="36"/>
      <c r="E23" s="37"/>
      <c r="F23" s="38"/>
      <c r="G23" s="40" t="s">
        <v>62</v>
      </c>
      <c r="H23" s="40" t="s">
        <v>62</v>
      </c>
      <c r="I23" s="69"/>
      <c r="J23" s="20"/>
      <c r="K23" s="20">
        <f>IF(F23="D",I23,IF(F23&gt;-99999,0))</f>
        <v>0</v>
      </c>
      <c r="L23" s="20">
        <f>IF($F23="C",$I23,IF($F23&gt;-99999,0))</f>
        <v>0</v>
      </c>
      <c r="M23" s="12"/>
      <c r="O23" s="13"/>
      <c r="P23" s="2"/>
      <c r="Q23" s="15"/>
      <c r="R23" s="15"/>
      <c r="S23" s="16"/>
      <c r="T23" s="16"/>
      <c r="U23" s="16"/>
      <c r="V23" s="15"/>
      <c r="W23" s="16"/>
      <c r="X23" s="15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15">
      <c r="A24" s="16"/>
      <c r="B24" s="67">
        <f t="shared" si="0"/>
        <v>13</v>
      </c>
      <c r="C24" s="35"/>
      <c r="D24" s="36"/>
      <c r="E24" s="37"/>
      <c r="F24" s="38"/>
      <c r="G24" s="47" t="s">
        <v>62</v>
      </c>
      <c r="H24" s="40" t="s">
        <v>62</v>
      </c>
      <c r="I24" s="68"/>
      <c r="J24" s="20"/>
      <c r="K24" s="20">
        <f>IF(F24="D",G24,IF(F24&gt;-99999,0))</f>
        <v>0</v>
      </c>
      <c r="L24" s="20">
        <f>IF($F24="C",$G24,IF($F24&gt;-99999,0))</f>
        <v>0</v>
      </c>
      <c r="M24" s="12"/>
      <c r="O24" s="13"/>
      <c r="P24" s="2"/>
      <c r="Q24" s="15"/>
      <c r="R24" s="15"/>
      <c r="S24" s="16"/>
      <c r="T24" s="16"/>
      <c r="U24" s="16"/>
      <c r="V24" s="15"/>
      <c r="W24" s="16"/>
      <c r="X24" s="15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x14ac:dyDescent="0.15">
      <c r="A25" s="16"/>
      <c r="B25" s="67">
        <f t="shared" si="0"/>
        <v>15</v>
      </c>
      <c r="C25" s="35" t="s">
        <v>66</v>
      </c>
      <c r="D25" s="36" t="s">
        <v>65</v>
      </c>
      <c r="E25" s="37"/>
      <c r="F25" s="38"/>
      <c r="G25" s="40" t="s">
        <v>62</v>
      </c>
      <c r="H25" s="47" t="s">
        <v>62</v>
      </c>
      <c r="I25" s="68"/>
      <c r="J25" s="20"/>
      <c r="K25" s="20">
        <f>IF(F25="D",H25,IF(F25&gt;-99999,0))</f>
        <v>0</v>
      </c>
      <c r="L25" s="20">
        <f>IF($F25="C",$H25,IF($F25&gt;-99999,0))</f>
        <v>0</v>
      </c>
      <c r="M25" s="12"/>
      <c r="O25" s="13"/>
      <c r="P25" s="2"/>
      <c r="Q25" s="15"/>
      <c r="R25" s="15"/>
      <c r="S25" s="16"/>
      <c r="T25" s="16"/>
      <c r="U25" s="16"/>
      <c r="V25" s="15"/>
      <c r="W25" s="16"/>
      <c r="X25" s="15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x14ac:dyDescent="0.15">
      <c r="A26" s="16"/>
      <c r="B26" s="67">
        <f t="shared" si="0"/>
        <v>17</v>
      </c>
      <c r="C26" s="35"/>
      <c r="D26" s="36"/>
      <c r="E26" s="37"/>
      <c r="F26" s="38"/>
      <c r="G26" s="40" t="s">
        <v>62</v>
      </c>
      <c r="H26" s="40" t="s">
        <v>62</v>
      </c>
      <c r="I26" s="70"/>
      <c r="J26" s="20"/>
      <c r="K26" s="20">
        <f>IF(F26="D",I26,IF(F26&gt;-99999,0))</f>
        <v>0</v>
      </c>
      <c r="L26" s="20">
        <f>IF($F26="C",$I26,IF($F26&gt;-99999,0))</f>
        <v>0</v>
      </c>
      <c r="M26" s="12"/>
      <c r="N26" s="12"/>
      <c r="O26" s="13"/>
      <c r="P26" s="2"/>
      <c r="Q26" s="15"/>
      <c r="R26" s="15"/>
      <c r="S26" s="16"/>
      <c r="T26" s="16"/>
      <c r="U26" s="16"/>
      <c r="V26" s="15"/>
      <c r="W26" s="16"/>
      <c r="X26" s="15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x14ac:dyDescent="0.15">
      <c r="A27" s="16"/>
      <c r="B27" s="67">
        <f t="shared" si="0"/>
        <v>19</v>
      </c>
      <c r="C27" s="35" t="s">
        <v>67</v>
      </c>
      <c r="D27" s="36" t="s">
        <v>65</v>
      </c>
      <c r="E27" s="37"/>
      <c r="F27" s="38"/>
      <c r="G27" s="39"/>
      <c r="H27" s="40" t="s">
        <v>62</v>
      </c>
      <c r="I27" s="68"/>
      <c r="J27" s="20"/>
      <c r="K27" s="20">
        <f>IF(F27="D",G27,IF(F27&gt;-99999,0))</f>
        <v>0</v>
      </c>
      <c r="L27" s="20">
        <f>IF($F27="C",$G27,IF($F27&gt;-99999,0))</f>
        <v>0</v>
      </c>
      <c r="M27" s="12"/>
      <c r="N27" s="12"/>
      <c r="O27" s="13"/>
      <c r="P27" s="2"/>
      <c r="Q27" s="15"/>
      <c r="R27" s="15"/>
      <c r="S27" s="16"/>
      <c r="T27" s="16"/>
      <c r="U27" s="16"/>
      <c r="V27" s="15"/>
      <c r="W27" s="16"/>
      <c r="X27" s="15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x14ac:dyDescent="0.15">
      <c r="A28" s="16"/>
      <c r="B28" s="67">
        <f t="shared" si="0"/>
        <v>21</v>
      </c>
      <c r="C28" s="35" t="s">
        <v>69</v>
      </c>
      <c r="D28" s="36" t="s">
        <v>69</v>
      </c>
      <c r="E28" s="37"/>
      <c r="F28" s="38"/>
      <c r="G28" s="40" t="s">
        <v>62</v>
      </c>
      <c r="H28" s="47" t="s">
        <v>62</v>
      </c>
      <c r="I28" s="68"/>
      <c r="J28" s="20"/>
      <c r="K28" s="20">
        <f>IF(F28="D",H28,IF(F28&gt;-99999,0))</f>
        <v>0</v>
      </c>
      <c r="L28" s="20">
        <f>IF($F28="C",$H28,IF($F28&gt;-99999,0))</f>
        <v>0</v>
      </c>
      <c r="M28" s="12"/>
      <c r="N28" s="12" t="s">
        <v>70</v>
      </c>
      <c r="O28" s="12">
        <f>$D$4</f>
        <v>1</v>
      </c>
      <c r="P28" s="2"/>
      <c r="Q28" s="15"/>
      <c r="R28" s="15"/>
      <c r="S28" s="16"/>
      <c r="T28" s="16"/>
      <c r="U28" s="16"/>
      <c r="V28" s="15"/>
      <c r="W28" s="16"/>
      <c r="X28" s="15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x14ac:dyDescent="0.15">
      <c r="A29" s="16"/>
      <c r="B29" s="67">
        <f t="shared" si="0"/>
        <v>23</v>
      </c>
      <c r="C29" s="35" t="s">
        <v>67</v>
      </c>
      <c r="D29" s="36" t="s">
        <v>142</v>
      </c>
      <c r="E29" s="37"/>
      <c r="F29" s="38"/>
      <c r="G29" s="40" t="s">
        <v>62</v>
      </c>
      <c r="H29" s="40" t="s">
        <v>62</v>
      </c>
      <c r="I29" s="69"/>
      <c r="J29" s="20"/>
      <c r="K29" s="20">
        <f>IF(F29="D",I29,IF(F29&gt;-99999,0))</f>
        <v>0</v>
      </c>
      <c r="L29" s="20">
        <f>IF($F29="C",$I29,IF($F29&gt;-99999,0))</f>
        <v>0</v>
      </c>
      <c r="M29" s="12"/>
      <c r="N29" s="12" t="s">
        <v>53</v>
      </c>
      <c r="O29" s="12">
        <f>IF($D$6="Y",1,IF($D$6="N",0,IF($D$6&gt;-999,0)))</f>
        <v>1</v>
      </c>
      <c r="P29" s="2"/>
      <c r="Q29" s="15"/>
      <c r="R29" s="15"/>
      <c r="S29" s="16"/>
      <c r="T29" s="16"/>
      <c r="U29" s="16"/>
      <c r="V29" s="15"/>
      <c r="W29" s="16"/>
      <c r="X29" s="15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x14ac:dyDescent="0.15">
      <c r="A30" s="16"/>
      <c r="B30" s="67">
        <f t="shared" si="0"/>
        <v>25</v>
      </c>
      <c r="C30" s="35" t="s">
        <v>67</v>
      </c>
      <c r="D30" s="36" t="s">
        <v>65</v>
      </c>
      <c r="E30" s="37"/>
      <c r="F30" s="38"/>
      <c r="G30" s="47"/>
      <c r="H30" s="40" t="s">
        <v>62</v>
      </c>
      <c r="I30" s="68"/>
      <c r="J30" s="20"/>
      <c r="K30" s="20">
        <f>IF(F30="D",G30,IF(F30&gt;-99999,0))</f>
        <v>0</v>
      </c>
      <c r="L30" s="20">
        <f>IF($F30="C",$G30,IF($F30&gt;-99999,0))</f>
        <v>0</v>
      </c>
      <c r="M30" s="12"/>
      <c r="N30" s="12" t="s">
        <v>71</v>
      </c>
      <c r="O30" s="12">
        <f>O28+O29</f>
        <v>2</v>
      </c>
      <c r="P30" s="2"/>
      <c r="Q30" s="15"/>
      <c r="R30" s="15"/>
      <c r="S30" s="16"/>
      <c r="T30" s="16"/>
      <c r="U30" s="16"/>
      <c r="V30" s="15"/>
      <c r="W30" s="16"/>
      <c r="X30" s="15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x14ac:dyDescent="0.15">
      <c r="A31" s="16"/>
      <c r="B31" s="67">
        <f t="shared" si="0"/>
        <v>27</v>
      </c>
      <c r="C31" s="35" t="s">
        <v>67</v>
      </c>
      <c r="D31" s="36" t="s">
        <v>72</v>
      </c>
      <c r="E31" s="37"/>
      <c r="F31" s="38" t="s">
        <v>73</v>
      </c>
      <c r="G31" s="40" t="s">
        <v>62</v>
      </c>
      <c r="H31" s="39">
        <v>2200</v>
      </c>
      <c r="I31" s="68"/>
      <c r="J31" s="20"/>
      <c r="K31" s="20">
        <f>IF(F31="D",H31,IF(F31&gt;-99999,0))</f>
        <v>2200</v>
      </c>
      <c r="L31" s="20">
        <f>IF($F31="C",$H31,IF($F31&gt;-99999,0))</f>
        <v>0</v>
      </c>
      <c r="M31" s="12"/>
      <c r="N31" s="12"/>
      <c r="O31" s="13"/>
      <c r="P31" s="2"/>
      <c r="Q31" s="15"/>
      <c r="R31" s="15"/>
      <c r="S31" s="16"/>
      <c r="T31" s="16"/>
      <c r="U31" s="16"/>
      <c r="V31" s="15"/>
      <c r="W31" s="16"/>
      <c r="X31" s="15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x14ac:dyDescent="0.15">
      <c r="A32" s="16"/>
      <c r="B32" s="67">
        <f t="shared" si="0"/>
        <v>29</v>
      </c>
      <c r="C32" s="35" t="s">
        <v>69</v>
      </c>
      <c r="D32" s="36" t="s">
        <v>69</v>
      </c>
      <c r="E32" s="37"/>
      <c r="F32" s="38"/>
      <c r="G32" s="40" t="s">
        <v>62</v>
      </c>
      <c r="H32" s="40" t="s">
        <v>62</v>
      </c>
      <c r="I32" s="69"/>
      <c r="J32" s="20"/>
      <c r="K32" s="20">
        <f>IF(F32="D",I32,IF(F32&gt;-99999,0))</f>
        <v>0</v>
      </c>
      <c r="L32" s="20">
        <f>IF($F32="C",$I32,IF($F32&gt;-99999,0))</f>
        <v>0</v>
      </c>
      <c r="M32" s="12"/>
      <c r="N32" s="12"/>
      <c r="O32" s="13"/>
      <c r="P32" s="2"/>
      <c r="Q32" s="15"/>
      <c r="R32" s="15"/>
      <c r="S32" s="16"/>
      <c r="T32" s="16"/>
      <c r="U32" s="16"/>
      <c r="V32" s="15"/>
      <c r="W32" s="16"/>
      <c r="X32" s="15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x14ac:dyDescent="0.15">
      <c r="A33" s="16"/>
      <c r="B33" s="67">
        <f t="shared" si="0"/>
        <v>31</v>
      </c>
      <c r="C33" s="35" t="s">
        <v>67</v>
      </c>
      <c r="D33" s="36" t="s">
        <v>65</v>
      </c>
      <c r="E33" s="37"/>
      <c r="F33" s="38"/>
      <c r="G33" s="47" t="s">
        <v>62</v>
      </c>
      <c r="H33" s="40" t="s">
        <v>62</v>
      </c>
      <c r="I33" s="68"/>
      <c r="J33" s="20"/>
      <c r="K33" s="20">
        <f>IF(F33="D",G33,IF(F33&gt;-99999,0))</f>
        <v>0</v>
      </c>
      <c r="L33" s="20">
        <f>IF($F33="C",$G33,IF($F33&gt;-99999,0))</f>
        <v>0</v>
      </c>
      <c r="M33" s="12"/>
      <c r="N33" s="12"/>
      <c r="O33" s="13"/>
      <c r="P33" s="2"/>
      <c r="Q33" s="15"/>
      <c r="R33" s="15"/>
      <c r="S33" s="16"/>
      <c r="T33" s="16"/>
      <c r="U33" s="16"/>
      <c r="V33" s="15"/>
      <c r="W33" s="16"/>
      <c r="X33" s="15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x14ac:dyDescent="0.15">
      <c r="A34" s="16"/>
      <c r="B34" s="67">
        <f t="shared" si="0"/>
        <v>33</v>
      </c>
      <c r="C34" s="35"/>
      <c r="D34" s="36"/>
      <c r="E34" s="37"/>
      <c r="F34" s="38"/>
      <c r="G34" s="40" t="s">
        <v>62</v>
      </c>
      <c r="H34" s="47" t="s">
        <v>62</v>
      </c>
      <c r="I34" s="68"/>
      <c r="J34" s="20"/>
      <c r="K34" s="20">
        <f>IF(F34="D",H34,IF(F34&gt;-99999,0))</f>
        <v>0</v>
      </c>
      <c r="L34" s="20">
        <f>IF($F34="C",$H34,IF($F34&gt;-99999,0))</f>
        <v>0</v>
      </c>
      <c r="M34" s="12"/>
      <c r="N34" s="12"/>
      <c r="O34" s="13"/>
      <c r="P34" s="14"/>
      <c r="Q34" s="15"/>
      <c r="R34" s="15"/>
      <c r="S34" s="16"/>
      <c r="T34" s="16"/>
      <c r="U34" s="16"/>
      <c r="V34" s="15"/>
      <c r="W34" s="16"/>
      <c r="X34" s="15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x14ac:dyDescent="0.15">
      <c r="A35" s="16"/>
      <c r="B35" s="67">
        <f t="shared" si="0"/>
        <v>35</v>
      </c>
      <c r="C35" s="35" t="s">
        <v>66</v>
      </c>
      <c r="D35" s="36" t="s">
        <v>65</v>
      </c>
      <c r="E35" s="37"/>
      <c r="F35" s="38"/>
      <c r="G35" s="40" t="s">
        <v>62</v>
      </c>
      <c r="H35" s="40" t="s">
        <v>62</v>
      </c>
      <c r="I35" s="70"/>
      <c r="J35" s="20"/>
      <c r="K35" s="20">
        <f>IF(F35="D",I35,IF(F35&gt;-99999,0))</f>
        <v>0</v>
      </c>
      <c r="L35" s="20">
        <f>IF($F35="C",$I35,IF($F35&gt;-99999,0))</f>
        <v>0</v>
      </c>
      <c r="M35" s="12"/>
      <c r="N35" s="12"/>
      <c r="O35" s="13"/>
      <c r="P35" s="14"/>
      <c r="Q35" s="15"/>
      <c r="R35" s="15"/>
      <c r="S35" s="16"/>
      <c r="T35" s="16"/>
      <c r="U35" s="16"/>
      <c r="V35" s="15"/>
      <c r="W35" s="16"/>
      <c r="X35" s="15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x14ac:dyDescent="0.15">
      <c r="A36" s="16"/>
      <c r="B36" s="67">
        <f t="shared" si="0"/>
        <v>37</v>
      </c>
      <c r="C36" s="35"/>
      <c r="D36" s="36"/>
      <c r="E36" s="37"/>
      <c r="F36" s="38"/>
      <c r="G36" s="47" t="s">
        <v>62</v>
      </c>
      <c r="H36" s="40" t="s">
        <v>62</v>
      </c>
      <c r="I36" s="68"/>
      <c r="J36" s="20"/>
      <c r="K36" s="20">
        <f>IF(F36="D",G36,IF(F36&gt;-99999,0))</f>
        <v>0</v>
      </c>
      <c r="L36" s="20">
        <f>IF($F36="C",$G36,IF($F36&gt;-99999,0))</f>
        <v>0</v>
      </c>
      <c r="M36" s="12"/>
      <c r="N36" s="12"/>
      <c r="O36" s="13"/>
      <c r="P36" s="14"/>
      <c r="Q36" s="15"/>
      <c r="R36" s="15"/>
      <c r="S36" s="16"/>
      <c r="T36" s="16"/>
      <c r="U36" s="16"/>
      <c r="V36" s="15"/>
      <c r="W36" s="16"/>
      <c r="X36" s="15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x14ac:dyDescent="0.15">
      <c r="A37" s="16"/>
      <c r="B37" s="67">
        <f t="shared" si="0"/>
        <v>39</v>
      </c>
      <c r="C37" s="35" t="s">
        <v>69</v>
      </c>
      <c r="D37" s="36"/>
      <c r="E37" s="37"/>
      <c r="F37" s="38"/>
      <c r="G37" s="40" t="s">
        <v>62</v>
      </c>
      <c r="H37" s="39"/>
      <c r="I37" s="68"/>
      <c r="J37" s="20"/>
      <c r="K37" s="20">
        <f>IF(F37="D",H37,IF(F37&gt;-99999,0))</f>
        <v>0</v>
      </c>
      <c r="L37" s="20">
        <f>IF($F37="C",$H37,IF($F37&gt;-99999,0))</f>
        <v>0</v>
      </c>
      <c r="M37" s="12"/>
      <c r="N37" s="12"/>
      <c r="O37" s="13"/>
      <c r="P37" s="14"/>
      <c r="Q37" s="15"/>
      <c r="R37" s="15"/>
      <c r="S37" s="16"/>
      <c r="T37" s="16"/>
      <c r="U37" s="16"/>
      <c r="V37" s="15"/>
      <c r="W37" s="16"/>
      <c r="X37" s="15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x14ac:dyDescent="0.15">
      <c r="A38" s="16"/>
      <c r="B38" s="67">
        <f t="shared" si="0"/>
        <v>41</v>
      </c>
      <c r="C38" s="35" t="s">
        <v>69</v>
      </c>
      <c r="D38" s="36"/>
      <c r="E38" s="37"/>
      <c r="F38" s="38"/>
      <c r="G38" s="40" t="s">
        <v>62</v>
      </c>
      <c r="H38" s="40" t="s">
        <v>62</v>
      </c>
      <c r="I38" s="69"/>
      <c r="J38" s="20"/>
      <c r="K38" s="20">
        <f>IF(F38="D",I38,IF(F38&gt;-99999,0))</f>
        <v>0</v>
      </c>
      <c r="L38" s="20">
        <f>IF($F38="C",$I38,IF($F38&gt;-99999,0))</f>
        <v>0</v>
      </c>
      <c r="M38" s="12"/>
      <c r="N38" s="12"/>
      <c r="O38" s="13"/>
      <c r="P38" s="14"/>
      <c r="Q38" s="15"/>
      <c r="R38" s="15"/>
      <c r="S38" s="16"/>
      <c r="T38" s="16"/>
      <c r="U38" s="16"/>
      <c r="V38" s="15"/>
      <c r="W38" s="16"/>
      <c r="X38" s="15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7" customFormat="1" ht="3.95" customHeight="1" x14ac:dyDescent="0.15">
      <c r="A39" s="17"/>
      <c r="B39" s="71"/>
      <c r="C39" s="24"/>
      <c r="D39" s="25"/>
      <c r="E39" s="26"/>
      <c r="F39" s="27"/>
      <c r="G39" s="28"/>
      <c r="H39" s="28"/>
      <c r="I39" s="72"/>
      <c r="J39" s="20"/>
      <c r="K39" s="20"/>
      <c r="L39" s="20"/>
      <c r="M39" s="16"/>
      <c r="N39" s="12"/>
      <c r="O39" s="13"/>
      <c r="P39" s="14"/>
      <c r="Q39" s="15"/>
      <c r="R39" s="15"/>
      <c r="S39" s="16"/>
      <c r="T39" s="16"/>
      <c r="U39" s="16"/>
      <c r="V39" s="15"/>
      <c r="W39" s="16"/>
      <c r="X39" s="15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7" customFormat="1" x14ac:dyDescent="0.15">
      <c r="A40" s="16"/>
      <c r="B40" s="67" t="s">
        <v>54</v>
      </c>
      <c r="C40" s="29" t="s">
        <v>55</v>
      </c>
      <c r="D40" s="30" t="s">
        <v>56</v>
      </c>
      <c r="E40" s="31"/>
      <c r="F40" s="32"/>
      <c r="G40" s="33" t="s">
        <v>57</v>
      </c>
      <c r="H40" s="33" t="s">
        <v>58</v>
      </c>
      <c r="I40" s="73"/>
      <c r="J40" s="20"/>
      <c r="K40" s="20"/>
      <c r="L40" s="20"/>
      <c r="M40" s="16"/>
      <c r="N40" s="12"/>
      <c r="O40" s="13"/>
      <c r="P40" s="14"/>
      <c r="Q40" s="15"/>
      <c r="R40" s="15"/>
      <c r="S40" s="16"/>
      <c r="T40" s="16"/>
      <c r="U40" s="16"/>
      <c r="V40" s="15"/>
      <c r="W40" s="16"/>
      <c r="X40" s="15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x14ac:dyDescent="0.15">
      <c r="A41" s="16"/>
      <c r="B41" s="67">
        <v>2</v>
      </c>
      <c r="C41" s="35"/>
      <c r="D41" s="36"/>
      <c r="E41" s="37"/>
      <c r="F41" s="38"/>
      <c r="G41" s="39">
        <v>3600</v>
      </c>
      <c r="H41" s="40" t="s">
        <v>62</v>
      </c>
      <c r="I41" s="68"/>
      <c r="J41" s="20"/>
      <c r="K41" s="20">
        <f>IF(F41="D",G41,IF(F41&gt;-99999,0))</f>
        <v>0</v>
      </c>
      <c r="L41" s="20">
        <f>IF($F41="C",$G41,IF($F41&gt;-99999,0))</f>
        <v>0</v>
      </c>
      <c r="M41" s="12"/>
      <c r="N41" s="16"/>
      <c r="O41" s="13"/>
      <c r="P41" s="14"/>
      <c r="Q41" s="15"/>
      <c r="R41" s="15"/>
      <c r="S41" s="16"/>
      <c r="T41" s="16"/>
      <c r="U41" s="16"/>
      <c r="V41" s="15"/>
      <c r="W41" s="16"/>
      <c r="X41" s="15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x14ac:dyDescent="0.15">
      <c r="A42" s="16"/>
      <c r="B42" s="67">
        <f t="shared" ref="B42:B61" si="1">B41+2</f>
        <v>4</v>
      </c>
      <c r="C42" s="35" t="s">
        <v>63</v>
      </c>
      <c r="D42" s="36" t="s">
        <v>64</v>
      </c>
      <c r="E42" s="37"/>
      <c r="F42" s="38" t="s">
        <v>73</v>
      </c>
      <c r="G42" s="40" t="s">
        <v>62</v>
      </c>
      <c r="H42" s="39">
        <v>3600</v>
      </c>
      <c r="I42" s="68"/>
      <c r="J42" s="20"/>
      <c r="K42" s="20">
        <f>IF(F42="D",H42,IF(F42&gt;-99999,0))</f>
        <v>3600</v>
      </c>
      <c r="L42" s="20">
        <f>IF($F42="C",$H42,IF($F42&gt;-99999,0))</f>
        <v>0</v>
      </c>
      <c r="M42" s="12"/>
      <c r="N42" s="12"/>
      <c r="O42" s="13"/>
      <c r="P42" s="14"/>
      <c r="Q42" s="15"/>
      <c r="R42" s="15"/>
      <c r="S42" s="16"/>
      <c r="T42" s="16"/>
      <c r="U42" s="16"/>
      <c r="V42" s="15"/>
      <c r="W42" s="16"/>
      <c r="X42" s="15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x14ac:dyDescent="0.15">
      <c r="A43" s="16"/>
      <c r="B43" s="67">
        <f t="shared" si="1"/>
        <v>6</v>
      </c>
      <c r="C43" s="35"/>
      <c r="D43" s="36"/>
      <c r="E43" s="37"/>
      <c r="F43" s="38"/>
      <c r="G43" s="40" t="s">
        <v>62</v>
      </c>
      <c r="H43" s="40" t="s">
        <v>62</v>
      </c>
      <c r="I43" s="69"/>
      <c r="J43" s="20"/>
      <c r="K43" s="20">
        <f>IF(F43="D",I43,IF(F43&gt;-99999,0))</f>
        <v>0</v>
      </c>
      <c r="L43" s="20">
        <f>IF($F43="C",$I43,IF($F43&gt;-99999,0))</f>
        <v>0</v>
      </c>
      <c r="M43" s="12"/>
      <c r="N43" s="12"/>
      <c r="O43" s="13"/>
      <c r="P43" s="14"/>
      <c r="Q43" s="15"/>
      <c r="R43" s="15"/>
      <c r="S43" s="16"/>
      <c r="T43" s="16"/>
      <c r="U43" s="16"/>
      <c r="V43" s="15"/>
      <c r="W43" s="16"/>
      <c r="X43" s="15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x14ac:dyDescent="0.15">
      <c r="A44" s="16"/>
      <c r="B44" s="67">
        <f t="shared" si="1"/>
        <v>8</v>
      </c>
      <c r="C44" s="35"/>
      <c r="D44" s="36"/>
      <c r="E44" s="37"/>
      <c r="F44" s="38"/>
      <c r="G44" s="47" t="s">
        <v>62</v>
      </c>
      <c r="H44" s="40" t="s">
        <v>62</v>
      </c>
      <c r="I44" s="68"/>
      <c r="J44" s="20"/>
      <c r="K44" s="20">
        <f>IF(F44="D",G44,IF(F44&gt;-99999,0))</f>
        <v>0</v>
      </c>
      <c r="L44" s="20">
        <f>IF($F44="C",$G44,IF($F44&gt;-99999,0))</f>
        <v>0</v>
      </c>
      <c r="M44" s="12"/>
      <c r="N44" s="12"/>
      <c r="O44" s="13"/>
      <c r="P44" s="14"/>
      <c r="Q44" s="15"/>
      <c r="R44" s="15"/>
      <c r="S44" s="16"/>
      <c r="T44" s="16"/>
      <c r="U44" s="16"/>
      <c r="V44" s="15"/>
      <c r="W44" s="16"/>
      <c r="X44" s="15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x14ac:dyDescent="0.15">
      <c r="A45" s="16"/>
      <c r="B45" s="67">
        <f t="shared" si="1"/>
        <v>10</v>
      </c>
      <c r="C45" s="35" t="s">
        <v>66</v>
      </c>
      <c r="D45" s="36" t="s">
        <v>65</v>
      </c>
      <c r="E45" s="37"/>
      <c r="F45" s="38"/>
      <c r="G45" s="40" t="s">
        <v>62</v>
      </c>
      <c r="H45" s="47" t="s">
        <v>62</v>
      </c>
      <c r="I45" s="68"/>
      <c r="J45" s="20"/>
      <c r="K45" s="20">
        <f>IF(F45="D",H45,IF(F45&gt;-99999,0))</f>
        <v>0</v>
      </c>
      <c r="L45" s="20">
        <f>IF($F45="C",$H45,IF($F45&gt;-99999,0))</f>
        <v>0</v>
      </c>
      <c r="M45" s="12"/>
      <c r="N45" s="12"/>
      <c r="O45" s="13"/>
      <c r="P45" s="14"/>
      <c r="Q45" s="15"/>
      <c r="R45" s="15"/>
      <c r="S45" s="16"/>
      <c r="T45" s="16"/>
      <c r="U45" s="16"/>
      <c r="V45" s="15"/>
      <c r="W45" s="16"/>
      <c r="X45" s="15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x14ac:dyDescent="0.15">
      <c r="A46" s="16"/>
      <c r="B46" s="67">
        <f t="shared" si="1"/>
        <v>12</v>
      </c>
      <c r="C46" s="35"/>
      <c r="D46" s="36"/>
      <c r="E46" s="37"/>
      <c r="F46" s="38"/>
      <c r="G46" s="40" t="s">
        <v>62</v>
      </c>
      <c r="H46" s="40" t="s">
        <v>62</v>
      </c>
      <c r="I46" s="70"/>
      <c r="J46" s="20"/>
      <c r="K46" s="20">
        <f>IF(F46="D",I46,IF(F46&gt;-99999,0))</f>
        <v>0</v>
      </c>
      <c r="L46" s="20">
        <f>IF($F46="C",$I46,IF($F46&gt;-99999,0))</f>
        <v>0</v>
      </c>
      <c r="M46" s="12"/>
      <c r="N46" s="12"/>
      <c r="O46" s="13"/>
      <c r="P46" s="14"/>
      <c r="Q46" s="15"/>
      <c r="R46" s="15"/>
      <c r="S46" s="16"/>
      <c r="T46" s="16"/>
      <c r="U46" s="16"/>
      <c r="V46" s="15"/>
      <c r="W46" s="16"/>
      <c r="X46" s="15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x14ac:dyDescent="0.15">
      <c r="A47" s="16"/>
      <c r="B47" s="67">
        <f t="shared" si="1"/>
        <v>14</v>
      </c>
      <c r="C47" s="35" t="s">
        <v>67</v>
      </c>
      <c r="D47" s="36" t="s">
        <v>65</v>
      </c>
      <c r="E47" s="37"/>
      <c r="F47" s="38"/>
      <c r="G47" s="47" t="s">
        <v>62</v>
      </c>
      <c r="H47" s="40" t="s">
        <v>62</v>
      </c>
      <c r="I47" s="68"/>
      <c r="J47" s="20"/>
      <c r="K47" s="20">
        <f>IF(F47="D",G47,IF(F47&gt;-99999,0))</f>
        <v>0</v>
      </c>
      <c r="L47" s="20">
        <f>IF($F47="C",$G47,IF($F47&gt;-99999,0))</f>
        <v>0</v>
      </c>
      <c r="M47" s="12"/>
      <c r="N47" s="12"/>
      <c r="O47" s="13"/>
      <c r="P47" s="14"/>
      <c r="Q47" s="15"/>
      <c r="R47" s="15"/>
      <c r="S47" s="16"/>
      <c r="T47" s="16"/>
      <c r="U47" s="16"/>
      <c r="V47" s="15"/>
      <c r="W47" s="16"/>
      <c r="X47" s="15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x14ac:dyDescent="0.15">
      <c r="A48" s="16"/>
      <c r="B48" s="67">
        <f t="shared" si="1"/>
        <v>16</v>
      </c>
      <c r="C48" s="35" t="s">
        <v>67</v>
      </c>
      <c r="D48" s="36" t="s">
        <v>65</v>
      </c>
      <c r="E48" s="37"/>
      <c r="F48" s="38"/>
      <c r="G48" s="40" t="s">
        <v>62</v>
      </c>
      <c r="H48" s="47" t="s">
        <v>62</v>
      </c>
      <c r="I48" s="68"/>
      <c r="J48" s="20"/>
      <c r="K48" s="20">
        <f>IF(F48="D",H48,IF(F48&gt;-99999,0))</f>
        <v>0</v>
      </c>
      <c r="L48" s="20">
        <f>IF($F48="C",$H48,IF($F48&gt;-99999,0))</f>
        <v>0</v>
      </c>
      <c r="M48" s="12"/>
      <c r="N48" s="12"/>
      <c r="O48" s="13"/>
      <c r="P48" s="14"/>
      <c r="Q48" s="15"/>
      <c r="R48" s="15"/>
      <c r="S48" s="16"/>
      <c r="T48" s="16"/>
      <c r="U48" s="16"/>
      <c r="V48" s="15"/>
      <c r="W48" s="16"/>
      <c r="X48" s="15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x14ac:dyDescent="0.15">
      <c r="A49" s="16"/>
      <c r="B49" s="67">
        <f t="shared" si="1"/>
        <v>18</v>
      </c>
      <c r="C49" s="35" t="s">
        <v>67</v>
      </c>
      <c r="D49" s="36" t="s">
        <v>72</v>
      </c>
      <c r="E49" s="37"/>
      <c r="F49" s="38" t="s">
        <v>73</v>
      </c>
      <c r="G49" s="40" t="s">
        <v>62</v>
      </c>
      <c r="H49" s="40">
        <v>5000</v>
      </c>
      <c r="I49" s="69"/>
      <c r="J49" s="20"/>
      <c r="K49" s="20">
        <f>IF(F49="D",I49,IF(F49&gt;-99999,0))</f>
        <v>0</v>
      </c>
      <c r="L49" s="20">
        <f>IF($F49="C",$I49,IF($F49&gt;-99999,0))</f>
        <v>0</v>
      </c>
      <c r="M49" s="12"/>
      <c r="N49" s="12"/>
      <c r="O49" s="13"/>
      <c r="P49" s="14"/>
      <c r="Q49" s="15"/>
      <c r="R49" s="15"/>
      <c r="S49" s="16"/>
      <c r="T49" s="16"/>
      <c r="U49" s="16"/>
      <c r="V49" s="15"/>
      <c r="W49" s="16"/>
      <c r="X49" s="15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x14ac:dyDescent="0.15">
      <c r="A50" s="16"/>
      <c r="B50" s="67">
        <f t="shared" si="1"/>
        <v>20</v>
      </c>
      <c r="C50" s="35" t="s">
        <v>67</v>
      </c>
      <c r="D50" s="36" t="s">
        <v>72</v>
      </c>
      <c r="E50" s="37"/>
      <c r="F50" s="38" t="s">
        <v>73</v>
      </c>
      <c r="G50" s="39">
        <v>2340</v>
      </c>
      <c r="H50" s="40" t="s">
        <v>62</v>
      </c>
      <c r="I50" s="68"/>
      <c r="J50" s="20"/>
      <c r="K50" s="20">
        <f>IF(F50="D",G50,IF(F50&gt;-99999,0))</f>
        <v>2340</v>
      </c>
      <c r="L50" s="20">
        <f>IF($F50="C",$G50,IF($F50&gt;-99999,0))</f>
        <v>0</v>
      </c>
      <c r="M50" s="12"/>
      <c r="N50" s="12"/>
      <c r="O50" s="13"/>
      <c r="P50" s="14"/>
      <c r="Q50" s="15"/>
      <c r="R50" s="15"/>
      <c r="S50" s="16"/>
      <c r="T50" s="16"/>
      <c r="U50" s="16"/>
      <c r="V50" s="15"/>
      <c r="W50" s="16"/>
      <c r="X50" s="15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x14ac:dyDescent="0.15">
      <c r="A51" s="16"/>
      <c r="B51" s="67">
        <f t="shared" si="1"/>
        <v>22</v>
      </c>
      <c r="C51" s="35" t="s">
        <v>69</v>
      </c>
      <c r="D51" s="36" t="s">
        <v>69</v>
      </c>
      <c r="E51" s="37"/>
      <c r="F51" s="38"/>
      <c r="G51" s="40" t="s">
        <v>62</v>
      </c>
      <c r="H51" s="39"/>
      <c r="I51" s="68"/>
      <c r="J51" s="20"/>
      <c r="K51" s="20">
        <f>IF(F51="D",H51,IF(F51&gt;-99999,0))</f>
        <v>0</v>
      </c>
      <c r="L51" s="20">
        <f>IF($F51="C",$H51,IF($F51&gt;-99999,0))</f>
        <v>0</v>
      </c>
      <c r="M51" s="12"/>
      <c r="N51" s="12"/>
      <c r="O51" s="13"/>
      <c r="P51" s="14"/>
      <c r="Q51" s="15"/>
      <c r="R51" s="15"/>
      <c r="S51" s="16"/>
      <c r="T51" s="16"/>
      <c r="U51" s="16"/>
      <c r="V51" s="15"/>
      <c r="W51" s="16"/>
      <c r="X51" s="15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x14ac:dyDescent="0.15">
      <c r="A52" s="16"/>
      <c r="B52" s="67">
        <f t="shared" si="1"/>
        <v>24</v>
      </c>
      <c r="C52" s="35" t="s">
        <v>74</v>
      </c>
      <c r="D52" s="36" t="s">
        <v>75</v>
      </c>
      <c r="E52" s="37"/>
      <c r="F52" s="38" t="s">
        <v>73</v>
      </c>
      <c r="G52" s="40" t="s">
        <v>62</v>
      </c>
      <c r="H52" s="40">
        <v>5000</v>
      </c>
      <c r="I52" s="69"/>
      <c r="J52" s="20"/>
      <c r="K52" s="20">
        <f>IF(F52="D",I52,IF(F52&gt;-99999,0))</f>
        <v>0</v>
      </c>
      <c r="L52" s="20">
        <f>IF($F52="C",$I52,IF($F52&gt;-99999,0))</f>
        <v>0</v>
      </c>
      <c r="M52" s="12"/>
      <c r="N52" s="12"/>
      <c r="O52" s="13"/>
      <c r="P52" s="14"/>
      <c r="Q52" s="15"/>
      <c r="R52" s="15"/>
      <c r="S52" s="16"/>
      <c r="T52" s="16"/>
      <c r="U52" s="16"/>
      <c r="V52" s="15"/>
      <c r="W52" s="16"/>
      <c r="X52" s="15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x14ac:dyDescent="0.15">
      <c r="A53" s="16"/>
      <c r="B53" s="67">
        <f t="shared" si="1"/>
        <v>26</v>
      </c>
      <c r="C53" s="35" t="s">
        <v>74</v>
      </c>
      <c r="D53" s="36"/>
      <c r="E53" s="37"/>
      <c r="F53" s="38" t="s">
        <v>73</v>
      </c>
      <c r="G53" s="39">
        <v>2340</v>
      </c>
      <c r="H53" s="40" t="s">
        <v>62</v>
      </c>
      <c r="I53" s="68"/>
      <c r="J53" s="20"/>
      <c r="K53" s="20">
        <f>IF(F53="D",G53,IF(F53&gt;-99999,0))</f>
        <v>2340</v>
      </c>
      <c r="L53" s="20">
        <f>IF($F53="C",$G53,IF($F53&gt;-99999,0))</f>
        <v>0</v>
      </c>
      <c r="M53" s="12"/>
      <c r="N53" s="12"/>
      <c r="O53" s="13"/>
      <c r="P53" s="14"/>
      <c r="Q53" s="15"/>
      <c r="R53" s="15"/>
      <c r="S53" s="16"/>
      <c r="T53" s="16"/>
      <c r="U53" s="16"/>
      <c r="V53" s="15"/>
      <c r="W53" s="16"/>
      <c r="X53" s="15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x14ac:dyDescent="0.15">
      <c r="A54" s="16"/>
      <c r="B54" s="67">
        <f t="shared" si="1"/>
        <v>28</v>
      </c>
      <c r="C54" s="35" t="s">
        <v>74</v>
      </c>
      <c r="D54" s="36" t="s">
        <v>76</v>
      </c>
      <c r="E54" s="37"/>
      <c r="F54" s="38" t="s">
        <v>73</v>
      </c>
      <c r="G54" s="40" t="s">
        <v>62</v>
      </c>
      <c r="H54" s="39">
        <v>2340</v>
      </c>
      <c r="I54" s="68"/>
      <c r="J54" s="20"/>
      <c r="K54" s="20">
        <f>IF(F54="D",H54,IF(F54&gt;-99999,0))</f>
        <v>2340</v>
      </c>
      <c r="L54" s="20">
        <f>IF($F54="C",$H54,IF($F54&gt;-99999,0))</f>
        <v>0</v>
      </c>
      <c r="M54" s="12"/>
      <c r="N54" s="12"/>
      <c r="O54" s="13"/>
      <c r="P54" s="14"/>
      <c r="Q54" s="15"/>
      <c r="R54" s="15"/>
      <c r="S54" s="16"/>
      <c r="T54" s="16"/>
      <c r="U54" s="16"/>
      <c r="V54" s="15"/>
      <c r="W54" s="16"/>
      <c r="X54" s="15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x14ac:dyDescent="0.15">
      <c r="A55" s="16"/>
      <c r="B55" s="67">
        <f t="shared" si="1"/>
        <v>30</v>
      </c>
      <c r="C55" s="35" t="s">
        <v>74</v>
      </c>
      <c r="D55" s="36"/>
      <c r="E55" s="37"/>
      <c r="F55" s="38" t="s">
        <v>73</v>
      </c>
      <c r="G55" s="40" t="s">
        <v>62</v>
      </c>
      <c r="H55" s="40" t="s">
        <v>62</v>
      </c>
      <c r="I55" s="69"/>
      <c r="J55" s="20"/>
      <c r="K55" s="20">
        <f>IF(F55="D",I55,IF(F55&gt;-99999,0))</f>
        <v>0</v>
      </c>
      <c r="L55" s="20">
        <f>IF($F55="C",$I55,IF($F55&gt;-99999,0))</f>
        <v>0</v>
      </c>
      <c r="M55" s="12"/>
      <c r="N55" s="12"/>
      <c r="O55" s="13"/>
      <c r="P55" s="14"/>
      <c r="Q55" s="15"/>
      <c r="R55" s="15"/>
      <c r="S55" s="16"/>
      <c r="T55" s="16"/>
      <c r="U55" s="16"/>
      <c r="V55" s="15"/>
      <c r="W55" s="16"/>
      <c r="X55" s="15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x14ac:dyDescent="0.15">
      <c r="A56" s="16"/>
      <c r="B56" s="67">
        <f t="shared" si="1"/>
        <v>32</v>
      </c>
      <c r="C56" s="35"/>
      <c r="D56" s="36"/>
      <c r="E56" s="37"/>
      <c r="F56" s="38"/>
      <c r="G56" s="47">
        <v>2000</v>
      </c>
      <c r="H56" s="40" t="s">
        <v>62</v>
      </c>
      <c r="I56" s="68"/>
      <c r="J56" s="20"/>
      <c r="K56" s="20">
        <f>IF(F56="D",G56,IF(F56&gt;-99999,0))</f>
        <v>0</v>
      </c>
      <c r="L56" s="20">
        <f>IF($F56="C",$G56,IF($F56&gt;-99999,0))</f>
        <v>0</v>
      </c>
      <c r="M56" s="12"/>
      <c r="N56" s="12"/>
      <c r="O56" s="13"/>
      <c r="P56" s="14"/>
      <c r="Q56" s="15"/>
      <c r="R56" s="15"/>
      <c r="S56" s="16"/>
      <c r="T56" s="16"/>
      <c r="U56" s="16"/>
      <c r="V56" s="15"/>
      <c r="W56" s="16"/>
      <c r="X56" s="15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x14ac:dyDescent="0.15">
      <c r="A57" s="16"/>
      <c r="B57" s="67">
        <f t="shared" si="1"/>
        <v>34</v>
      </c>
      <c r="C57" s="35" t="s">
        <v>63</v>
      </c>
      <c r="D57" s="36" t="s">
        <v>77</v>
      </c>
      <c r="E57" s="37"/>
      <c r="F57" s="38"/>
      <c r="G57" s="40" t="s">
        <v>62</v>
      </c>
      <c r="H57" s="47">
        <v>2000</v>
      </c>
      <c r="I57" s="68"/>
      <c r="J57" s="20"/>
      <c r="K57" s="20">
        <f>IF(F57="D",H57,IF(F57&gt;-99999,0))</f>
        <v>0</v>
      </c>
      <c r="L57" s="20">
        <f>IF($F57="C",$H57,IF($F57&gt;-99999,0))</f>
        <v>0</v>
      </c>
      <c r="M57" s="12"/>
      <c r="N57" s="12"/>
      <c r="O57" s="13"/>
      <c r="P57" s="14"/>
      <c r="Q57" s="15"/>
      <c r="R57" s="15"/>
      <c r="S57" s="16"/>
      <c r="T57" s="16"/>
      <c r="U57" s="16"/>
      <c r="V57" s="15"/>
      <c r="W57" s="16"/>
      <c r="X57" s="15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15">
      <c r="A58" s="16"/>
      <c r="B58" s="67">
        <f t="shared" si="1"/>
        <v>36</v>
      </c>
      <c r="C58" s="35"/>
      <c r="D58" s="36"/>
      <c r="E58" s="37"/>
      <c r="F58" s="38"/>
      <c r="G58" s="40" t="s">
        <v>62</v>
      </c>
      <c r="H58" s="40" t="s">
        <v>62</v>
      </c>
      <c r="I58" s="70"/>
      <c r="J58" s="20"/>
      <c r="K58" s="20">
        <f>IF(F58="D",I58,IF(F58&gt;-99999,0))</f>
        <v>0</v>
      </c>
      <c r="L58" s="20">
        <f>IF($F58="C",$I58,IF($F58&gt;-99999,0))</f>
        <v>0</v>
      </c>
      <c r="M58" s="12"/>
      <c r="N58" s="12"/>
      <c r="O58" s="13"/>
      <c r="P58" s="14"/>
      <c r="Q58" s="15"/>
      <c r="R58" s="15"/>
      <c r="S58" s="16"/>
      <c r="T58" s="16"/>
      <c r="U58" s="16"/>
      <c r="V58" s="15"/>
      <c r="W58" s="16"/>
      <c r="X58" s="15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x14ac:dyDescent="0.15">
      <c r="A59" s="16"/>
      <c r="B59" s="67">
        <f t="shared" si="1"/>
        <v>38</v>
      </c>
      <c r="C59" s="35"/>
      <c r="D59" s="36"/>
      <c r="E59" s="37"/>
      <c r="F59" s="38"/>
      <c r="G59" s="47">
        <v>3300</v>
      </c>
      <c r="H59" s="40" t="s">
        <v>62</v>
      </c>
      <c r="I59" s="68"/>
      <c r="J59" s="20"/>
      <c r="K59" s="20">
        <f>IF(F59="D",G59,IF(F59&gt;-99999,0))</f>
        <v>0</v>
      </c>
      <c r="L59" s="20">
        <f>IF($F59="C",$G59,IF($F59&gt;-99999,0))</f>
        <v>0</v>
      </c>
      <c r="M59" s="12"/>
      <c r="N59" s="12"/>
      <c r="O59" s="13"/>
      <c r="P59" s="14"/>
      <c r="Q59" s="15"/>
      <c r="R59" s="15"/>
      <c r="S59" s="16"/>
      <c r="T59" s="16"/>
      <c r="U59" s="16"/>
      <c r="V59" s="15"/>
      <c r="W59" s="16"/>
      <c r="X59" s="15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x14ac:dyDescent="0.15">
      <c r="A60" s="16"/>
      <c r="B60" s="67">
        <f t="shared" si="1"/>
        <v>40</v>
      </c>
      <c r="C60" s="35" t="s">
        <v>63</v>
      </c>
      <c r="D60" s="36" t="s">
        <v>78</v>
      </c>
      <c r="E60" s="37"/>
      <c r="F60" s="38"/>
      <c r="G60" s="40" t="s">
        <v>62</v>
      </c>
      <c r="H60" s="47">
        <v>3300</v>
      </c>
      <c r="I60" s="68"/>
      <c r="J60" s="20"/>
      <c r="K60" s="20">
        <f>IF(F60="D",H60,IF(F60&gt;-99999,0))</f>
        <v>0</v>
      </c>
      <c r="L60" s="20">
        <f>IF($F60="C",$H60,IF($F60&gt;-99999,0))</f>
        <v>0</v>
      </c>
      <c r="M60" s="12"/>
      <c r="N60" s="12"/>
      <c r="O60" s="13"/>
      <c r="P60" s="14"/>
      <c r="Q60" s="15"/>
      <c r="R60" s="15"/>
      <c r="S60" s="16"/>
      <c r="T60" s="16"/>
      <c r="U60" s="16"/>
      <c r="V60" s="15"/>
      <c r="W60" s="16"/>
      <c r="X60" s="15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11.25" thickBot="1" x14ac:dyDescent="0.2">
      <c r="A61" s="16"/>
      <c r="B61" s="74">
        <f t="shared" si="1"/>
        <v>42</v>
      </c>
      <c r="C61" s="75"/>
      <c r="D61" s="76"/>
      <c r="E61" s="77"/>
      <c r="F61" s="78"/>
      <c r="G61" s="79" t="s">
        <v>62</v>
      </c>
      <c r="H61" s="79" t="s">
        <v>62</v>
      </c>
      <c r="I61" s="80"/>
      <c r="J61" s="20"/>
      <c r="K61" s="20">
        <f>IF(F61="D",I61,IF(F61&gt;-99999,0))</f>
        <v>0</v>
      </c>
      <c r="L61" s="20">
        <f>IF($F61="C",$I61,IF($F61&gt;-99999,0))</f>
        <v>0</v>
      </c>
      <c r="M61" s="12"/>
      <c r="N61" s="12"/>
      <c r="O61" s="13"/>
      <c r="P61" s="14"/>
      <c r="Q61" s="15"/>
      <c r="R61" s="15"/>
      <c r="S61" s="16"/>
      <c r="T61" s="16"/>
      <c r="U61" s="16"/>
      <c r="V61" s="15"/>
      <c r="W61" s="16"/>
      <c r="X61" s="15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x14ac:dyDescent="0.15">
      <c r="A62" s="17"/>
      <c r="B62" s="17"/>
      <c r="C62" s="12"/>
      <c r="D62" s="14"/>
      <c r="E62" s="12"/>
      <c r="F62" s="12"/>
      <c r="G62" s="41"/>
      <c r="H62" s="41"/>
      <c r="I62" s="41"/>
      <c r="J62" s="41"/>
      <c r="K62" s="41">
        <f>SUM(K18:K61)</f>
        <v>12820</v>
      </c>
      <c r="L62" s="41">
        <f>SUM(L18:L61)</f>
        <v>0</v>
      </c>
      <c r="M62" s="12"/>
      <c r="N62" s="12"/>
      <c r="O62" s="13"/>
      <c r="P62" s="14"/>
      <c r="Q62" s="15"/>
      <c r="R62" s="15"/>
      <c r="S62" s="16"/>
      <c r="T62" s="16"/>
      <c r="U62" s="16"/>
      <c r="V62" s="15"/>
      <c r="W62" s="16"/>
      <c r="X62" s="15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x14ac:dyDescent="0.15">
      <c r="A63" s="17"/>
      <c r="B63" s="17"/>
      <c r="C63" s="12"/>
      <c r="D63" s="14"/>
      <c r="E63" s="12"/>
      <c r="F63" s="12"/>
      <c r="G63" s="41"/>
      <c r="H63" s="41"/>
      <c r="I63" s="41"/>
      <c r="J63" s="41"/>
      <c r="K63" s="41" t="s">
        <v>59</v>
      </c>
      <c r="L63" s="41" t="s">
        <v>60</v>
      </c>
      <c r="M63" s="12"/>
      <c r="N63" s="12"/>
      <c r="O63" s="13"/>
      <c r="P63" s="14"/>
      <c r="Q63" s="15"/>
      <c r="R63" s="15"/>
      <c r="S63" s="16"/>
      <c r="T63" s="16"/>
      <c r="U63" s="16"/>
      <c r="V63" s="15"/>
      <c r="W63" s="16"/>
      <c r="X63" s="15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x14ac:dyDescent="0.15">
      <c r="A64" s="17"/>
      <c r="B64" s="17"/>
      <c r="C64" s="12"/>
      <c r="D64" s="14"/>
      <c r="E64" s="12"/>
      <c r="F64" s="12"/>
      <c r="G64" s="41"/>
      <c r="H64" s="41"/>
      <c r="I64" s="41"/>
      <c r="J64" s="41"/>
      <c r="K64" s="41"/>
      <c r="L64" s="41"/>
      <c r="M64" s="12"/>
      <c r="N64" s="12"/>
      <c r="O64" s="13"/>
      <c r="P64" s="14"/>
      <c r="Q64" s="15"/>
      <c r="R64" s="15"/>
      <c r="S64" s="16"/>
      <c r="T64" s="16"/>
      <c r="U64" s="16"/>
      <c r="V64" s="15"/>
      <c r="W64" s="16"/>
      <c r="X64" s="15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x14ac:dyDescent="0.15">
      <c r="A65" s="17"/>
      <c r="B65" s="17"/>
      <c r="C65" s="12"/>
      <c r="D65" s="14"/>
      <c r="E65" s="12"/>
      <c r="F65" s="12"/>
      <c r="G65" s="41"/>
      <c r="H65" s="41"/>
      <c r="I65" s="41"/>
      <c r="J65" s="41"/>
      <c r="K65" s="41"/>
      <c r="L65" s="41"/>
      <c r="M65" s="12"/>
      <c r="N65" s="12"/>
      <c r="O65" s="13"/>
      <c r="P65" s="14"/>
      <c r="Q65" s="15"/>
      <c r="R65" s="15"/>
      <c r="S65" s="16"/>
      <c r="T65" s="16"/>
      <c r="U65" s="16"/>
      <c r="V65" s="15"/>
      <c r="W65" s="16"/>
      <c r="X65" s="15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x14ac:dyDescent="0.15">
      <c r="A66" s="17"/>
      <c r="B66" s="17"/>
      <c r="C66" s="12"/>
      <c r="D66" s="14"/>
      <c r="E66" s="12"/>
      <c r="F66" s="12"/>
      <c r="G66" s="41"/>
      <c r="H66" s="41"/>
      <c r="I66" s="41"/>
      <c r="J66" s="41"/>
      <c r="K66" s="41"/>
      <c r="L66" s="41"/>
      <c r="M66" s="12"/>
      <c r="N66" s="12"/>
      <c r="O66" s="13"/>
      <c r="P66" s="14"/>
      <c r="Q66" s="15"/>
      <c r="R66" s="15"/>
      <c r="S66" s="16"/>
      <c r="T66" s="16"/>
      <c r="U66" s="16"/>
      <c r="V66" s="15"/>
      <c r="W66" s="16"/>
      <c r="X66" s="15"/>
      <c r="Y66" s="16"/>
      <c r="Z66" s="16"/>
      <c r="AA66" s="96" t="s">
        <v>79</v>
      </c>
      <c r="AB66" s="16"/>
      <c r="AC66" s="16"/>
      <c r="AD66" s="16"/>
      <c r="AE66" s="16"/>
      <c r="AF66" s="16"/>
      <c r="AG66" s="16"/>
    </row>
    <row r="67" spans="1:33" ht="11.25" thickBot="1" x14ac:dyDescent="0.2">
      <c r="A67" s="17"/>
      <c r="B67" s="17"/>
      <c r="C67" s="12"/>
      <c r="D67" s="14"/>
      <c r="E67" s="12"/>
      <c r="F67" s="12"/>
      <c r="G67" s="41"/>
      <c r="H67" s="41"/>
      <c r="I67" s="41"/>
      <c r="J67" s="41"/>
      <c r="K67" s="41"/>
      <c r="L67" s="41"/>
      <c r="M67" s="12"/>
      <c r="N67" s="12"/>
      <c r="O67" s="13"/>
      <c r="P67" s="14"/>
      <c r="Q67" s="15"/>
      <c r="R67" s="15"/>
      <c r="S67" s="16"/>
      <c r="T67" s="16"/>
      <c r="U67" s="16"/>
      <c r="V67" s="15"/>
      <c r="W67" s="16"/>
      <c r="X67" s="15"/>
      <c r="Y67" s="16"/>
      <c r="Z67" s="16"/>
      <c r="AA67" s="96" t="s">
        <v>80</v>
      </c>
      <c r="AB67" s="16"/>
      <c r="AC67" s="16"/>
      <c r="AD67" s="16"/>
      <c r="AE67" s="16"/>
      <c r="AF67" s="16"/>
      <c r="AG67" s="16"/>
    </row>
    <row r="68" spans="1:33" x14ac:dyDescent="0.15">
      <c r="A68" s="17"/>
      <c r="B68" s="17"/>
      <c r="C68" s="12"/>
      <c r="D68" s="14"/>
      <c r="E68" s="12"/>
      <c r="F68" s="12"/>
      <c r="G68" s="41"/>
      <c r="H68" s="41"/>
      <c r="I68" s="41"/>
      <c r="J68" s="41"/>
      <c r="K68" s="41"/>
      <c r="L68" s="41"/>
      <c r="M68" s="12"/>
      <c r="N68" s="12"/>
      <c r="O68" s="13"/>
      <c r="P68" s="14"/>
      <c r="Q68" s="101">
        <v>1</v>
      </c>
      <c r="R68" s="102"/>
      <c r="S68" s="81">
        <v>2</v>
      </c>
      <c r="T68" s="81"/>
      <c r="U68" s="81">
        <v>3</v>
      </c>
      <c r="V68" s="102"/>
      <c r="W68" s="81">
        <v>4</v>
      </c>
      <c r="X68" s="102"/>
      <c r="Y68" s="81"/>
      <c r="Z68" s="81">
        <v>5</v>
      </c>
      <c r="AA68" s="81">
        <v>6</v>
      </c>
      <c r="AB68" s="81">
        <v>7</v>
      </c>
      <c r="AC68" s="81">
        <v>8</v>
      </c>
      <c r="AD68" s="81">
        <v>9</v>
      </c>
      <c r="AE68" s="81">
        <v>10</v>
      </c>
      <c r="AF68" s="81">
        <v>11</v>
      </c>
      <c r="AG68" s="103">
        <v>12</v>
      </c>
    </row>
    <row r="69" spans="1:33" x14ac:dyDescent="0.15">
      <c r="A69" s="17"/>
      <c r="B69" s="17"/>
      <c r="C69" s="12"/>
      <c r="D69" s="14"/>
      <c r="E69" s="12"/>
      <c r="F69" s="12"/>
      <c r="G69" s="41"/>
      <c r="H69" s="41"/>
      <c r="I69" s="41"/>
      <c r="J69" s="41"/>
      <c r="K69" s="41"/>
      <c r="L69" s="41"/>
      <c r="M69" s="12"/>
      <c r="N69" s="12"/>
      <c r="O69" s="13"/>
      <c r="P69" s="14"/>
      <c r="Q69" s="104" t="s">
        <v>81</v>
      </c>
      <c r="R69" s="97" t="s">
        <v>82</v>
      </c>
      <c r="S69" s="98" t="s">
        <v>83</v>
      </c>
      <c r="T69" s="98" t="s">
        <v>82</v>
      </c>
      <c r="U69" s="98" t="s">
        <v>84</v>
      </c>
      <c r="V69" s="97" t="s">
        <v>85</v>
      </c>
      <c r="W69" s="98" t="s">
        <v>86</v>
      </c>
      <c r="X69" s="97" t="s">
        <v>85</v>
      </c>
      <c r="Y69" s="98" t="str">
        <f t="shared" ref="Y69:Y97" si="2">IF($P$17=1,Z69,IF($P$17=2,AA69,IF($P$17=3,AB69,IF($P$17=4,AC69,IF($P$17=5,AD69,IF($P$17=6,AE69,IF($P$17=7,AF69,IF($P$17=8,AG69))))))))</f>
        <v>C-SIZE</v>
      </c>
      <c r="Z69" s="98" t="s">
        <v>87</v>
      </c>
      <c r="AA69" s="98" t="s">
        <v>87</v>
      </c>
      <c r="AB69" s="98" t="s">
        <v>87</v>
      </c>
      <c r="AC69" s="98" t="s">
        <v>87</v>
      </c>
      <c r="AD69" s="98" t="s">
        <v>87</v>
      </c>
      <c r="AE69" s="98" t="s">
        <v>87</v>
      </c>
      <c r="AF69" s="98" t="s">
        <v>87</v>
      </c>
      <c r="AG69" s="105" t="s">
        <v>87</v>
      </c>
    </row>
    <row r="70" spans="1:33" x14ac:dyDescent="0.15">
      <c r="A70" s="17"/>
      <c r="B70" s="17"/>
      <c r="C70" s="12"/>
      <c r="D70" s="14"/>
      <c r="E70" s="12"/>
      <c r="F70" s="12"/>
      <c r="G70" s="41"/>
      <c r="H70" s="41"/>
      <c r="I70" s="41"/>
      <c r="J70" s="41"/>
      <c r="K70" s="41"/>
      <c r="L70" s="41"/>
      <c r="M70" s="12"/>
      <c r="N70" s="12"/>
      <c r="O70" s="13"/>
      <c r="P70" s="14"/>
      <c r="Q70" s="106" t="s">
        <v>88</v>
      </c>
      <c r="R70" s="99" t="s">
        <v>89</v>
      </c>
      <c r="S70" s="100" t="s">
        <v>90</v>
      </c>
      <c r="T70" s="100" t="s">
        <v>91</v>
      </c>
      <c r="U70" s="100" t="s">
        <v>92</v>
      </c>
      <c r="V70" s="99" t="s">
        <v>93</v>
      </c>
      <c r="W70" s="100" t="s">
        <v>84</v>
      </c>
      <c r="X70" s="100" t="s">
        <v>94</v>
      </c>
      <c r="Y70" s="100" t="str">
        <f t="shared" si="2"/>
        <v>4W W/G</v>
      </c>
      <c r="Z70" s="100" t="s">
        <v>95</v>
      </c>
      <c r="AA70" s="100" t="s">
        <v>96</v>
      </c>
      <c r="AB70" s="100" t="s">
        <v>95</v>
      </c>
      <c r="AC70" s="100" t="s">
        <v>96</v>
      </c>
      <c r="AD70" s="100" t="s">
        <v>97</v>
      </c>
      <c r="AE70" s="100" t="s">
        <v>98</v>
      </c>
      <c r="AF70" s="100" t="s">
        <v>97</v>
      </c>
      <c r="AG70" s="107" t="s">
        <v>98</v>
      </c>
    </row>
    <row r="71" spans="1:33" ht="11.25" thickBot="1" x14ac:dyDescent="0.2">
      <c r="A71" s="17"/>
      <c r="B71" s="17"/>
      <c r="C71" s="12"/>
      <c r="D71" s="14"/>
      <c r="E71" s="12"/>
      <c r="F71" s="12"/>
      <c r="G71" s="41"/>
      <c r="H71" s="41"/>
      <c r="I71" s="41"/>
      <c r="J71" s="41"/>
      <c r="K71" s="41"/>
      <c r="L71" s="41"/>
      <c r="M71" s="12"/>
      <c r="N71" s="12"/>
      <c r="O71" s="13"/>
      <c r="P71" s="14"/>
      <c r="Q71" s="114"/>
      <c r="R71" s="115" t="s">
        <v>92</v>
      </c>
      <c r="S71" s="116" t="s">
        <v>11</v>
      </c>
      <c r="T71" s="116" t="s">
        <v>99</v>
      </c>
      <c r="U71" s="116"/>
      <c r="V71" s="115" t="s">
        <v>92</v>
      </c>
      <c r="W71" s="116" t="s">
        <v>92</v>
      </c>
      <c r="X71" s="116" t="s">
        <v>92</v>
      </c>
      <c r="Y71" s="116" t="str">
        <f t="shared" si="2"/>
        <v>THW</v>
      </c>
      <c r="Z71" s="116" t="s">
        <v>34</v>
      </c>
      <c r="AA71" s="116" t="s">
        <v>34</v>
      </c>
      <c r="AB71" s="116" t="s">
        <v>100</v>
      </c>
      <c r="AC71" s="116" t="s">
        <v>100</v>
      </c>
      <c r="AD71" s="116" t="s">
        <v>34</v>
      </c>
      <c r="AE71" s="116" t="s">
        <v>34</v>
      </c>
      <c r="AF71" s="116" t="s">
        <v>100</v>
      </c>
      <c r="AG71" s="117" t="s">
        <v>100</v>
      </c>
    </row>
    <row r="72" spans="1:33" x14ac:dyDescent="0.15">
      <c r="A72" s="17"/>
      <c r="B72" s="17"/>
      <c r="C72" s="12"/>
      <c r="D72" s="14"/>
      <c r="E72" s="12"/>
      <c r="F72" s="12"/>
      <c r="G72" s="41"/>
      <c r="H72" s="41"/>
      <c r="I72" s="41"/>
      <c r="J72" s="41"/>
      <c r="K72" s="41"/>
      <c r="L72" s="41"/>
      <c r="M72" s="12"/>
      <c r="N72" s="12"/>
      <c r="O72" s="13"/>
      <c r="P72" s="14"/>
      <c r="Q72" s="109">
        <v>65</v>
      </c>
      <c r="R72" s="43">
        <f>IF($O$8=Q72,U72,IF($O$8&lt;Q72,U72,IF($O$8&gt;Q72,0)))</f>
        <v>0</v>
      </c>
      <c r="S72" s="44">
        <v>1</v>
      </c>
      <c r="T72" s="44">
        <f t="shared" ref="T72:T97" si="3">IF(R72=0,0,IF(R72&gt;0,S72))</f>
        <v>0</v>
      </c>
      <c r="U72" s="44" t="s">
        <v>101</v>
      </c>
      <c r="V72" s="43">
        <f t="shared" ref="V72:V97" si="4">IF($D$8="N",0,IF(R72=0,0,IF($D$8="Y",W72)))</f>
        <v>0</v>
      </c>
      <c r="W72" s="44" t="s">
        <v>102</v>
      </c>
      <c r="X72" s="44">
        <f t="shared" ref="X72:X97" si="5">IF(R72=0,0,IF(R72&gt;0,Y72))</f>
        <v>0</v>
      </c>
      <c r="Y72" s="44" t="str">
        <f t="shared" si="2"/>
        <v>1 1/4"</v>
      </c>
      <c r="Z72" s="44" t="s">
        <v>103</v>
      </c>
      <c r="AA72" s="44" t="s">
        <v>103</v>
      </c>
      <c r="AB72" s="44" t="s">
        <v>104</v>
      </c>
      <c r="AC72" s="44" t="s">
        <v>104</v>
      </c>
      <c r="AD72" s="44" t="s">
        <v>103</v>
      </c>
      <c r="AE72" s="44" t="s">
        <v>105</v>
      </c>
      <c r="AF72" s="44" t="s">
        <v>104</v>
      </c>
      <c r="AG72" s="108" t="s">
        <v>103</v>
      </c>
    </row>
    <row r="73" spans="1:33" x14ac:dyDescent="0.15">
      <c r="A73" s="17"/>
      <c r="B73" s="17"/>
      <c r="C73" s="12"/>
      <c r="D73" s="14"/>
      <c r="E73" s="12"/>
      <c r="F73" s="12"/>
      <c r="G73" s="41"/>
      <c r="H73" s="41"/>
      <c r="I73" s="41"/>
      <c r="J73" s="41"/>
      <c r="K73" s="41"/>
      <c r="L73" s="41"/>
      <c r="M73" s="12"/>
      <c r="N73" s="12"/>
      <c r="O73" s="13"/>
      <c r="P73" s="14"/>
      <c r="Q73" s="109">
        <v>85</v>
      </c>
      <c r="R73" s="43">
        <f t="shared" ref="R73:R97" si="6">IF($O$8=Q72,0,IF($O$8&lt;Q72,0,IF($O$8=Q73,U73,IF($O$8&lt;Q73,U73,IF($O$8&gt;Q73,0)))))</f>
        <v>0</v>
      </c>
      <c r="S73" s="44">
        <v>1</v>
      </c>
      <c r="T73" s="44">
        <f t="shared" si="3"/>
        <v>0</v>
      </c>
      <c r="U73" s="44" t="s">
        <v>106</v>
      </c>
      <c r="V73" s="43">
        <f t="shared" si="4"/>
        <v>0</v>
      </c>
      <c r="W73" s="44" t="s">
        <v>102</v>
      </c>
      <c r="X73" s="44">
        <f t="shared" si="5"/>
        <v>0</v>
      </c>
      <c r="Y73" s="44" t="str">
        <f t="shared" si="2"/>
        <v>1 1/4"</v>
      </c>
      <c r="Z73" s="44" t="s">
        <v>103</v>
      </c>
      <c r="AA73" s="44" t="s">
        <v>105</v>
      </c>
      <c r="AB73" s="44" t="s">
        <v>103</v>
      </c>
      <c r="AC73" s="44" t="s">
        <v>103</v>
      </c>
      <c r="AD73" s="44" t="s">
        <v>105</v>
      </c>
      <c r="AE73" s="44" t="s">
        <v>105</v>
      </c>
      <c r="AF73" s="44" t="s">
        <v>103</v>
      </c>
      <c r="AG73" s="108" t="s">
        <v>105</v>
      </c>
    </row>
    <row r="74" spans="1:33" ht="11.25" thickBot="1" x14ac:dyDescent="0.2">
      <c r="A74" s="17"/>
      <c r="B74" s="17"/>
      <c r="C74" s="12"/>
      <c r="D74" s="14"/>
      <c r="E74" s="12"/>
      <c r="F74" s="12"/>
      <c r="G74" s="41"/>
      <c r="H74" s="41"/>
      <c r="I74" s="41"/>
      <c r="J74" s="41"/>
      <c r="K74" s="41"/>
      <c r="L74" s="41"/>
      <c r="M74" s="12"/>
      <c r="N74" s="12"/>
      <c r="O74" s="13"/>
      <c r="P74" s="14"/>
      <c r="Q74" s="109">
        <v>100</v>
      </c>
      <c r="R74" s="43" t="str">
        <f t="shared" si="6"/>
        <v>#3</v>
      </c>
      <c r="S74" s="44">
        <v>1</v>
      </c>
      <c r="T74" s="44">
        <f t="shared" si="3"/>
        <v>1</v>
      </c>
      <c r="U74" s="44" t="s">
        <v>107</v>
      </c>
      <c r="V74" s="43" t="str">
        <f t="shared" si="4"/>
        <v>#8</v>
      </c>
      <c r="W74" s="44" t="s">
        <v>102</v>
      </c>
      <c r="X74" s="44" t="str">
        <f t="shared" si="5"/>
        <v>1 1/4"</v>
      </c>
      <c r="Y74" s="44" t="str">
        <f t="shared" si="2"/>
        <v>1 1/4"</v>
      </c>
      <c r="Z74" s="44" t="s">
        <v>105</v>
      </c>
      <c r="AA74" s="44" t="s">
        <v>105</v>
      </c>
      <c r="AB74" s="44" t="s">
        <v>103</v>
      </c>
      <c r="AC74" s="44" t="s">
        <v>103</v>
      </c>
      <c r="AD74" s="44" t="s">
        <v>105</v>
      </c>
      <c r="AE74" s="44" t="s">
        <v>105</v>
      </c>
      <c r="AF74" s="44" t="s">
        <v>105</v>
      </c>
      <c r="AG74" s="108" t="s">
        <v>105</v>
      </c>
    </row>
    <row r="75" spans="1:33" x14ac:dyDescent="0.15">
      <c r="A75" s="17"/>
      <c r="B75" s="17"/>
      <c r="C75" s="12"/>
      <c r="D75" s="118" t="s">
        <v>108</v>
      </c>
      <c r="E75" s="119"/>
      <c r="F75" s="120" t="str">
        <f>IF(D1=0,"",IF(D1&gt;-99999,D1))</f>
        <v xml:space="preserve">"A"  </v>
      </c>
      <c r="G75" s="121"/>
      <c r="H75" s="122"/>
      <c r="I75" s="41"/>
      <c r="J75" s="41"/>
      <c r="K75" s="41"/>
      <c r="L75" s="41"/>
      <c r="M75" s="12"/>
      <c r="N75" s="12"/>
      <c r="O75" s="13"/>
      <c r="P75" s="14"/>
      <c r="Q75" s="109">
        <v>115</v>
      </c>
      <c r="R75" s="43">
        <f t="shared" si="6"/>
        <v>0</v>
      </c>
      <c r="S75" s="44">
        <v>1</v>
      </c>
      <c r="T75" s="44">
        <f t="shared" si="3"/>
        <v>0</v>
      </c>
      <c r="U75" s="44" t="s">
        <v>109</v>
      </c>
      <c r="V75" s="43">
        <f t="shared" si="4"/>
        <v>0</v>
      </c>
      <c r="W75" s="44" t="s">
        <v>101</v>
      </c>
      <c r="X75" s="44">
        <f t="shared" si="5"/>
        <v>0</v>
      </c>
      <c r="Y75" s="44" t="str">
        <f t="shared" si="2"/>
        <v>1 1/2"</v>
      </c>
      <c r="Z75" s="44" t="s">
        <v>105</v>
      </c>
      <c r="AA75" s="44" t="s">
        <v>105</v>
      </c>
      <c r="AB75" s="44" t="s">
        <v>103</v>
      </c>
      <c r="AC75" s="44" t="s">
        <v>105</v>
      </c>
      <c r="AD75" s="44" t="s">
        <v>105</v>
      </c>
      <c r="AE75" s="44" t="s">
        <v>110</v>
      </c>
      <c r="AF75" s="44" t="s">
        <v>105</v>
      </c>
      <c r="AG75" s="108" t="s">
        <v>105</v>
      </c>
    </row>
    <row r="76" spans="1:33" x14ac:dyDescent="0.15">
      <c r="A76" s="17"/>
      <c r="B76" s="17"/>
      <c r="C76" s="12"/>
      <c r="D76" s="123"/>
      <c r="E76" s="9"/>
      <c r="F76" s="9"/>
      <c r="G76" s="10"/>
      <c r="H76" s="124"/>
      <c r="I76" s="41"/>
      <c r="J76" s="41"/>
      <c r="K76" s="41"/>
      <c r="L76" s="41"/>
      <c r="M76" s="12"/>
      <c r="N76" s="12"/>
      <c r="O76" s="13"/>
      <c r="P76" s="14"/>
      <c r="Q76" s="109">
        <v>130</v>
      </c>
      <c r="R76" s="43">
        <f t="shared" si="6"/>
        <v>0</v>
      </c>
      <c r="S76" s="44">
        <v>1</v>
      </c>
      <c r="T76" s="44">
        <f t="shared" si="3"/>
        <v>0</v>
      </c>
      <c r="U76" s="44" t="s">
        <v>111</v>
      </c>
      <c r="V76" s="43">
        <f t="shared" si="4"/>
        <v>0</v>
      </c>
      <c r="W76" s="44" t="s">
        <v>101</v>
      </c>
      <c r="X76" s="44">
        <f t="shared" si="5"/>
        <v>0</v>
      </c>
      <c r="Y76" s="44" t="str">
        <f t="shared" si="2"/>
        <v>2"</v>
      </c>
      <c r="Z76" s="44" t="s">
        <v>105</v>
      </c>
      <c r="AA76" s="44" t="s">
        <v>110</v>
      </c>
      <c r="AB76" s="44" t="s">
        <v>105</v>
      </c>
      <c r="AC76" s="44" t="s">
        <v>105</v>
      </c>
      <c r="AD76" s="44" t="s">
        <v>110</v>
      </c>
      <c r="AE76" s="44" t="s">
        <v>112</v>
      </c>
      <c r="AF76" s="44" t="s">
        <v>110</v>
      </c>
      <c r="AG76" s="108" t="s">
        <v>110</v>
      </c>
    </row>
    <row r="77" spans="1:33" x14ac:dyDescent="0.15">
      <c r="A77" s="17"/>
      <c r="B77" s="17"/>
      <c r="C77" s="12"/>
      <c r="D77" s="125" t="s">
        <v>113</v>
      </c>
      <c r="E77" s="126"/>
      <c r="F77" s="126"/>
      <c r="G77" s="127"/>
      <c r="H77" s="128">
        <f>SUM(G18:G61)</f>
        <v>17180</v>
      </c>
      <c r="I77" s="41"/>
      <c r="J77" s="41"/>
      <c r="K77" s="41"/>
      <c r="L77" s="41"/>
      <c r="M77" s="12"/>
      <c r="N77" s="12"/>
      <c r="O77" s="13"/>
      <c r="P77" s="14"/>
      <c r="Q77" s="109">
        <v>150</v>
      </c>
      <c r="R77" s="45">
        <f t="shared" si="6"/>
        <v>0</v>
      </c>
      <c r="S77" s="44">
        <v>1</v>
      </c>
      <c r="T77" s="44">
        <f t="shared" si="3"/>
        <v>0</v>
      </c>
      <c r="U77" s="44" t="s">
        <v>114</v>
      </c>
      <c r="V77" s="45">
        <f t="shared" si="4"/>
        <v>0</v>
      </c>
      <c r="W77" s="44" t="s">
        <v>101</v>
      </c>
      <c r="X77" s="44">
        <f t="shared" si="5"/>
        <v>0</v>
      </c>
      <c r="Y77" s="44" t="str">
        <f t="shared" si="2"/>
        <v>2"</v>
      </c>
      <c r="Z77" s="44" t="s">
        <v>110</v>
      </c>
      <c r="AA77" s="44" t="s">
        <v>110</v>
      </c>
      <c r="AB77" s="44" t="s">
        <v>105</v>
      </c>
      <c r="AC77" s="44" t="s">
        <v>110</v>
      </c>
      <c r="AD77" s="44" t="s">
        <v>112</v>
      </c>
      <c r="AE77" s="44" t="s">
        <v>112</v>
      </c>
      <c r="AF77" s="44" t="s">
        <v>110</v>
      </c>
      <c r="AG77" s="108" t="s">
        <v>110</v>
      </c>
    </row>
    <row r="78" spans="1:33" x14ac:dyDescent="0.15">
      <c r="A78" s="17"/>
      <c r="B78" s="17"/>
      <c r="C78" s="12"/>
      <c r="D78" s="125" t="s">
        <v>115</v>
      </c>
      <c r="E78" s="126"/>
      <c r="F78" s="126"/>
      <c r="G78" s="127"/>
      <c r="H78" s="128">
        <f>SUM(H18:H61)</f>
        <v>27040</v>
      </c>
      <c r="I78" s="41"/>
      <c r="J78" s="41"/>
      <c r="K78" s="41"/>
      <c r="L78" s="41"/>
      <c r="M78" s="12"/>
      <c r="N78" s="12"/>
      <c r="O78" s="13"/>
      <c r="P78" s="14"/>
      <c r="Q78" s="109">
        <v>175</v>
      </c>
      <c r="R78" s="42">
        <f t="shared" si="6"/>
        <v>0</v>
      </c>
      <c r="S78" s="44">
        <v>1</v>
      </c>
      <c r="T78" s="44">
        <f t="shared" si="3"/>
        <v>0</v>
      </c>
      <c r="U78" s="44" t="s">
        <v>116</v>
      </c>
      <c r="V78" s="42">
        <f t="shared" si="4"/>
        <v>0</v>
      </c>
      <c r="W78" s="44" t="s">
        <v>101</v>
      </c>
      <c r="X78" s="44">
        <f t="shared" si="5"/>
        <v>0</v>
      </c>
      <c r="Y78" s="44" t="str">
        <f t="shared" si="2"/>
        <v>2"</v>
      </c>
      <c r="Z78" s="44" t="s">
        <v>110</v>
      </c>
      <c r="AA78" s="44" t="s">
        <v>112</v>
      </c>
      <c r="AB78" s="44" t="s">
        <v>110</v>
      </c>
      <c r="AC78" s="44" t="s">
        <v>110</v>
      </c>
      <c r="AD78" s="44" t="s">
        <v>112</v>
      </c>
      <c r="AE78" s="44" t="s">
        <v>112</v>
      </c>
      <c r="AF78" s="44" t="s">
        <v>112</v>
      </c>
      <c r="AG78" s="108" t="s">
        <v>112</v>
      </c>
    </row>
    <row r="79" spans="1:33" x14ac:dyDescent="0.15">
      <c r="A79" s="17"/>
      <c r="B79" s="17"/>
      <c r="C79" s="12"/>
      <c r="D79" s="125"/>
      <c r="E79" s="126"/>
      <c r="F79" s="126"/>
      <c r="G79" s="127"/>
      <c r="H79" s="128"/>
      <c r="I79" s="41"/>
      <c r="J79" s="41"/>
      <c r="K79" s="41"/>
      <c r="L79" s="41"/>
      <c r="M79" s="12"/>
      <c r="N79" s="12"/>
      <c r="O79" s="13"/>
      <c r="P79" s="14"/>
      <c r="Q79" s="109">
        <v>200</v>
      </c>
      <c r="R79" s="43">
        <f t="shared" si="6"/>
        <v>0</v>
      </c>
      <c r="S79" s="44">
        <v>1</v>
      </c>
      <c r="T79" s="44">
        <f t="shared" si="3"/>
        <v>0</v>
      </c>
      <c r="U79" s="44" t="s">
        <v>117</v>
      </c>
      <c r="V79" s="43">
        <f t="shared" si="4"/>
        <v>0</v>
      </c>
      <c r="W79" s="44" t="s">
        <v>101</v>
      </c>
      <c r="X79" s="44">
        <f t="shared" si="5"/>
        <v>0</v>
      </c>
      <c r="Y79" s="44" t="str">
        <f t="shared" si="2"/>
        <v>2 1/2"</v>
      </c>
      <c r="Z79" s="44" t="s">
        <v>112</v>
      </c>
      <c r="AA79" s="44" t="s">
        <v>112</v>
      </c>
      <c r="AB79" s="44" t="s">
        <v>110</v>
      </c>
      <c r="AC79" s="44" t="s">
        <v>112</v>
      </c>
      <c r="AD79" s="44" t="s">
        <v>112</v>
      </c>
      <c r="AE79" s="44" t="s">
        <v>118</v>
      </c>
      <c r="AF79" s="44" t="s">
        <v>112</v>
      </c>
      <c r="AG79" s="108" t="s">
        <v>112</v>
      </c>
    </row>
    <row r="80" spans="1:33" x14ac:dyDescent="0.15">
      <c r="A80" s="17"/>
      <c r="B80" s="17"/>
      <c r="C80" s="12"/>
      <c r="D80" s="125"/>
      <c r="E80" s="126"/>
      <c r="F80" s="126"/>
      <c r="G80" s="127"/>
      <c r="H80" s="128"/>
      <c r="I80" s="41"/>
      <c r="J80" s="41"/>
      <c r="K80" s="41"/>
      <c r="L80" s="41"/>
      <c r="M80" s="12"/>
      <c r="N80" s="12"/>
      <c r="O80" s="13"/>
      <c r="P80" s="14"/>
      <c r="Q80" s="109">
        <v>230</v>
      </c>
      <c r="R80" s="43">
        <f t="shared" si="6"/>
        <v>0</v>
      </c>
      <c r="S80" s="44">
        <v>1</v>
      </c>
      <c r="T80" s="44">
        <f t="shared" si="3"/>
        <v>0</v>
      </c>
      <c r="U80" s="44" t="s">
        <v>119</v>
      </c>
      <c r="V80" s="43">
        <f t="shared" si="4"/>
        <v>0</v>
      </c>
      <c r="W80" s="44" t="s">
        <v>106</v>
      </c>
      <c r="X80" s="44">
        <f t="shared" si="5"/>
        <v>0</v>
      </c>
      <c r="Y80" s="44" t="str">
        <f t="shared" si="2"/>
        <v>2 1/2"</v>
      </c>
      <c r="Z80" s="44" t="s">
        <v>112</v>
      </c>
      <c r="AA80" s="44" t="s">
        <v>112</v>
      </c>
      <c r="AB80" s="44" t="s">
        <v>112</v>
      </c>
      <c r="AC80" s="44" t="s">
        <v>112</v>
      </c>
      <c r="AD80" s="44" t="s">
        <v>118</v>
      </c>
      <c r="AE80" s="44" t="s">
        <v>118</v>
      </c>
      <c r="AF80" s="44" t="s">
        <v>112</v>
      </c>
      <c r="AG80" s="108" t="s">
        <v>118</v>
      </c>
    </row>
    <row r="81" spans="1:33" x14ac:dyDescent="0.15">
      <c r="A81" s="17"/>
      <c r="B81" s="17"/>
      <c r="C81" s="12"/>
      <c r="D81" s="125" t="s">
        <v>120</v>
      </c>
      <c r="E81" s="126"/>
      <c r="F81" s="126"/>
      <c r="G81" s="127"/>
      <c r="H81" s="128">
        <f>SUM(H77:H79)</f>
        <v>44220</v>
      </c>
      <c r="I81" s="41"/>
      <c r="J81" s="41"/>
      <c r="K81" s="41"/>
      <c r="L81" s="41"/>
      <c r="M81" s="12"/>
      <c r="N81" s="12"/>
      <c r="O81" s="13"/>
      <c r="P81" s="14"/>
      <c r="Q81" s="109">
        <v>255</v>
      </c>
      <c r="R81" s="43">
        <f t="shared" si="6"/>
        <v>0</v>
      </c>
      <c r="S81" s="44">
        <v>1</v>
      </c>
      <c r="T81" s="44">
        <f t="shared" si="3"/>
        <v>0</v>
      </c>
      <c r="U81" s="44" t="s">
        <v>121</v>
      </c>
      <c r="V81" s="43">
        <f t="shared" si="4"/>
        <v>0</v>
      </c>
      <c r="W81" s="44" t="s">
        <v>106</v>
      </c>
      <c r="X81" s="44">
        <f t="shared" si="5"/>
        <v>0</v>
      </c>
      <c r="Y81" s="44" t="str">
        <f t="shared" si="2"/>
        <v>3"</v>
      </c>
      <c r="Z81" s="44" t="s">
        <v>118</v>
      </c>
      <c r="AA81" s="44" t="s">
        <v>118</v>
      </c>
      <c r="AB81" s="44" t="s">
        <v>112</v>
      </c>
      <c r="AC81" s="44" t="s">
        <v>112</v>
      </c>
      <c r="AD81" s="44" t="s">
        <v>118</v>
      </c>
      <c r="AE81" s="44" t="s">
        <v>122</v>
      </c>
      <c r="AF81" s="44" t="s">
        <v>118</v>
      </c>
      <c r="AG81" s="108" t="s">
        <v>118</v>
      </c>
    </row>
    <row r="82" spans="1:33" x14ac:dyDescent="0.15">
      <c r="A82" s="17"/>
      <c r="B82" s="17"/>
      <c r="C82" s="12"/>
      <c r="D82" s="125"/>
      <c r="E82" s="126"/>
      <c r="F82" s="126"/>
      <c r="G82" s="127"/>
      <c r="H82" s="128"/>
      <c r="I82" s="41"/>
      <c r="J82" s="41"/>
      <c r="K82" s="41"/>
      <c r="L82" s="41"/>
      <c r="M82" s="12"/>
      <c r="N82" s="12"/>
      <c r="O82" s="13"/>
      <c r="P82" s="14"/>
      <c r="Q82" s="109">
        <v>285</v>
      </c>
      <c r="R82" s="43">
        <f t="shared" si="6"/>
        <v>0</v>
      </c>
      <c r="S82" s="44">
        <v>1</v>
      </c>
      <c r="T82" s="44">
        <f t="shared" si="3"/>
        <v>0</v>
      </c>
      <c r="U82" s="44" t="s">
        <v>123</v>
      </c>
      <c r="V82" s="43">
        <f t="shared" si="4"/>
        <v>0</v>
      </c>
      <c r="W82" s="44" t="s">
        <v>106</v>
      </c>
      <c r="X82" s="44">
        <f t="shared" si="5"/>
        <v>0</v>
      </c>
      <c r="Y82" s="44" t="str">
        <f t="shared" si="2"/>
        <v>3"</v>
      </c>
      <c r="Z82" s="44" t="s">
        <v>118</v>
      </c>
      <c r="AA82" s="44" t="s">
        <v>118</v>
      </c>
      <c r="AB82" s="44" t="s">
        <v>112</v>
      </c>
      <c r="AC82" s="44" t="s">
        <v>118</v>
      </c>
      <c r="AD82" s="44" t="s">
        <v>122</v>
      </c>
      <c r="AE82" s="44" t="s">
        <v>122</v>
      </c>
      <c r="AF82" s="44" t="s">
        <v>118</v>
      </c>
      <c r="AG82" s="108" t="s">
        <v>122</v>
      </c>
    </row>
    <row r="83" spans="1:33" x14ac:dyDescent="0.15">
      <c r="A83" s="17"/>
      <c r="B83" s="17"/>
      <c r="C83" s="12"/>
      <c r="D83" s="125" t="s">
        <v>124</v>
      </c>
      <c r="E83" s="126"/>
      <c r="F83" s="126"/>
      <c r="G83" s="127">
        <f>K62</f>
        <v>12820</v>
      </c>
      <c r="H83" s="128"/>
      <c r="I83" s="41"/>
      <c r="J83" s="41"/>
      <c r="K83" s="41"/>
      <c r="L83" s="41"/>
      <c r="M83" s="12"/>
      <c r="N83" s="12"/>
      <c r="O83" s="13"/>
      <c r="P83" s="14"/>
      <c r="Q83" s="109">
        <v>310</v>
      </c>
      <c r="R83" s="45">
        <f t="shared" si="6"/>
        <v>0</v>
      </c>
      <c r="S83" s="44">
        <v>1</v>
      </c>
      <c r="T83" s="44">
        <f t="shared" si="3"/>
        <v>0</v>
      </c>
      <c r="U83" s="44" t="s">
        <v>125</v>
      </c>
      <c r="V83" s="45">
        <f t="shared" si="4"/>
        <v>0</v>
      </c>
      <c r="W83" s="44" t="s">
        <v>107</v>
      </c>
      <c r="X83" s="44">
        <f t="shared" si="5"/>
        <v>0</v>
      </c>
      <c r="Y83" s="44" t="str">
        <f t="shared" si="2"/>
        <v>3"</v>
      </c>
      <c r="Z83" s="44" t="s">
        <v>118</v>
      </c>
      <c r="AA83" s="44" t="s">
        <v>122</v>
      </c>
      <c r="AB83" s="44" t="s">
        <v>118</v>
      </c>
      <c r="AC83" s="44" t="s">
        <v>118</v>
      </c>
      <c r="AD83" s="44" t="s">
        <v>122</v>
      </c>
      <c r="AE83" s="44" t="s">
        <v>122</v>
      </c>
      <c r="AF83" s="44" t="s">
        <v>122</v>
      </c>
      <c r="AG83" s="108" t="s">
        <v>122</v>
      </c>
    </row>
    <row r="84" spans="1:33" x14ac:dyDescent="0.15">
      <c r="A84" s="17"/>
      <c r="B84" s="17"/>
      <c r="C84" s="12"/>
      <c r="D84" s="125" t="s">
        <v>126</v>
      </c>
      <c r="E84" s="126"/>
      <c r="F84" s="126"/>
      <c r="G84" s="129">
        <v>-10000</v>
      </c>
      <c r="H84" s="128"/>
      <c r="I84" s="41"/>
      <c r="J84" s="41"/>
      <c r="K84" s="41"/>
      <c r="L84" s="41"/>
      <c r="M84" s="12"/>
      <c r="N84" s="12"/>
      <c r="O84" s="13"/>
      <c r="P84" s="14"/>
      <c r="Q84" s="109">
        <v>335</v>
      </c>
      <c r="R84" s="42">
        <f t="shared" si="6"/>
        <v>0</v>
      </c>
      <c r="S84" s="44">
        <v>1</v>
      </c>
      <c r="T84" s="44">
        <f t="shared" si="3"/>
        <v>0</v>
      </c>
      <c r="U84" s="44" t="s">
        <v>127</v>
      </c>
      <c r="V84" s="42">
        <f t="shared" si="4"/>
        <v>0</v>
      </c>
      <c r="W84" s="44" t="s">
        <v>107</v>
      </c>
      <c r="X84" s="44">
        <f t="shared" si="5"/>
        <v>0</v>
      </c>
      <c r="Y84" s="44" t="str">
        <f t="shared" si="2"/>
        <v>3"</v>
      </c>
      <c r="Z84" s="44" t="s">
        <v>122</v>
      </c>
      <c r="AA84" s="44" t="s">
        <v>122</v>
      </c>
      <c r="AB84" s="44" t="s">
        <v>118</v>
      </c>
      <c r="AC84" s="44" t="s">
        <v>118</v>
      </c>
      <c r="AD84" s="44" t="s">
        <v>122</v>
      </c>
      <c r="AE84" s="44" t="s">
        <v>122</v>
      </c>
      <c r="AF84" s="44" t="s">
        <v>122</v>
      </c>
      <c r="AG84" s="108" t="s">
        <v>122</v>
      </c>
    </row>
    <row r="85" spans="1:33" x14ac:dyDescent="0.15">
      <c r="A85" s="17"/>
      <c r="B85" s="17"/>
      <c r="C85" s="12"/>
      <c r="D85" s="125"/>
      <c r="E85" s="126"/>
      <c r="F85" s="126"/>
      <c r="G85" s="127"/>
      <c r="H85" s="128"/>
      <c r="I85" s="41"/>
      <c r="J85" s="41"/>
      <c r="K85" s="41"/>
      <c r="L85" s="41"/>
      <c r="M85" s="12"/>
      <c r="N85" s="12"/>
      <c r="O85" s="13"/>
      <c r="P85" s="14"/>
      <c r="Q85" s="109">
        <v>380</v>
      </c>
      <c r="R85" s="43">
        <f t="shared" si="6"/>
        <v>0</v>
      </c>
      <c r="S85" s="44">
        <v>1</v>
      </c>
      <c r="T85" s="44">
        <f t="shared" si="3"/>
        <v>0</v>
      </c>
      <c r="U85" s="44" t="s">
        <v>128</v>
      </c>
      <c r="V85" s="43">
        <f t="shared" si="4"/>
        <v>0</v>
      </c>
      <c r="W85" s="44" t="s">
        <v>107</v>
      </c>
      <c r="X85" s="44">
        <f t="shared" si="5"/>
        <v>0</v>
      </c>
      <c r="Y85" s="44" t="str">
        <f t="shared" si="2"/>
        <v>3 1/2"</v>
      </c>
      <c r="Z85" s="44" t="s">
        <v>122</v>
      </c>
      <c r="AA85" s="44" t="s">
        <v>122</v>
      </c>
      <c r="AB85" s="44" t="s">
        <v>122</v>
      </c>
      <c r="AC85" s="44" t="s">
        <v>122</v>
      </c>
      <c r="AD85" s="44" t="s">
        <v>129</v>
      </c>
      <c r="AE85" s="44" t="s">
        <v>129</v>
      </c>
      <c r="AF85" s="44" t="s">
        <v>122</v>
      </c>
      <c r="AG85" s="108" t="s">
        <v>129</v>
      </c>
    </row>
    <row r="86" spans="1:33" x14ac:dyDescent="0.15">
      <c r="A86" s="17"/>
      <c r="B86" s="17"/>
      <c r="C86" s="12"/>
      <c r="D86" s="125" t="s">
        <v>130</v>
      </c>
      <c r="E86" s="126"/>
      <c r="F86" s="126"/>
      <c r="G86" s="127">
        <f>IF(G83&lt;10000.0001,0,IF(G83&gt;10000,G83+G84))</f>
        <v>2820</v>
      </c>
      <c r="H86" s="128"/>
      <c r="I86" s="41"/>
      <c r="J86" s="41"/>
      <c r="K86" s="41"/>
      <c r="L86" s="41"/>
      <c r="M86" s="12"/>
      <c r="N86" s="12"/>
      <c r="O86" s="13"/>
      <c r="P86" s="14"/>
      <c r="Q86" s="109">
        <v>400</v>
      </c>
      <c r="R86" s="43">
        <f t="shared" si="6"/>
        <v>0</v>
      </c>
      <c r="S86" s="44">
        <v>1</v>
      </c>
      <c r="T86" s="44">
        <f t="shared" si="3"/>
        <v>0</v>
      </c>
      <c r="U86" s="44" t="s">
        <v>128</v>
      </c>
      <c r="V86" s="43">
        <f t="shared" si="4"/>
        <v>0</v>
      </c>
      <c r="W86" s="44" t="s">
        <v>107</v>
      </c>
      <c r="X86" s="44">
        <f t="shared" si="5"/>
        <v>0</v>
      </c>
      <c r="Y86" s="44" t="str">
        <f t="shared" si="2"/>
        <v>3 1/2"</v>
      </c>
      <c r="Z86" s="44" t="s">
        <v>122</v>
      </c>
      <c r="AA86" s="44" t="s">
        <v>122</v>
      </c>
      <c r="AB86" s="44" t="s">
        <v>122</v>
      </c>
      <c r="AC86" s="44" t="s">
        <v>122</v>
      </c>
      <c r="AD86" s="44" t="s">
        <v>129</v>
      </c>
      <c r="AE86" s="44" t="s">
        <v>129</v>
      </c>
      <c r="AF86" s="44" t="s">
        <v>122</v>
      </c>
      <c r="AG86" s="108" t="s">
        <v>129</v>
      </c>
    </row>
    <row r="87" spans="1:33" x14ac:dyDescent="0.15">
      <c r="A87" s="17"/>
      <c r="B87" s="17"/>
      <c r="C87" s="12"/>
      <c r="D87" s="125" t="s">
        <v>131</v>
      </c>
      <c r="E87" s="126"/>
      <c r="F87" s="126"/>
      <c r="G87" s="127">
        <f>G86*0.5</f>
        <v>1410</v>
      </c>
      <c r="H87" s="128"/>
      <c r="I87" s="41"/>
      <c r="J87" s="41"/>
      <c r="K87" s="41"/>
      <c r="L87" s="41"/>
      <c r="M87" s="12"/>
      <c r="N87" s="12"/>
      <c r="O87" s="13"/>
      <c r="P87" s="14"/>
      <c r="Q87" s="109">
        <v>460</v>
      </c>
      <c r="R87" s="43">
        <f t="shared" si="6"/>
        <v>0</v>
      </c>
      <c r="S87" s="44">
        <v>2</v>
      </c>
      <c r="T87" s="44">
        <f t="shared" si="3"/>
        <v>0</v>
      </c>
      <c r="U87" s="44" t="s">
        <v>119</v>
      </c>
      <c r="V87" s="43">
        <f t="shared" si="4"/>
        <v>0</v>
      </c>
      <c r="W87" s="44" t="s">
        <v>109</v>
      </c>
      <c r="X87" s="44">
        <f t="shared" si="5"/>
        <v>0</v>
      </c>
      <c r="Y87" s="44" t="str">
        <f t="shared" si="2"/>
        <v>2 1/2"</v>
      </c>
      <c r="Z87" s="44" t="s">
        <v>112</v>
      </c>
      <c r="AA87" s="44" t="s">
        <v>112</v>
      </c>
      <c r="AB87" s="44" t="s">
        <v>112</v>
      </c>
      <c r="AC87" s="44" t="s">
        <v>112</v>
      </c>
      <c r="AD87" s="44" t="s">
        <v>118</v>
      </c>
      <c r="AE87" s="44" t="s">
        <v>118</v>
      </c>
      <c r="AF87" s="44" t="s">
        <v>112</v>
      </c>
      <c r="AG87" s="108" t="s">
        <v>118</v>
      </c>
    </row>
    <row r="88" spans="1:33" x14ac:dyDescent="0.15">
      <c r="A88" s="17"/>
      <c r="B88" s="17"/>
      <c r="C88" s="12"/>
      <c r="D88" s="125"/>
      <c r="E88" s="126"/>
      <c r="F88" s="126"/>
      <c r="G88" s="127"/>
      <c r="H88" s="128"/>
      <c r="I88" s="41"/>
      <c r="J88" s="41"/>
      <c r="K88" s="41"/>
      <c r="L88" s="41"/>
      <c r="M88" s="12"/>
      <c r="N88" s="12"/>
      <c r="O88" s="13"/>
      <c r="P88" s="14"/>
      <c r="Q88" s="109">
        <v>510</v>
      </c>
      <c r="R88" s="43">
        <f t="shared" si="6"/>
        <v>0</v>
      </c>
      <c r="S88" s="44">
        <v>2</v>
      </c>
      <c r="T88" s="44">
        <f t="shared" si="3"/>
        <v>0</v>
      </c>
      <c r="U88" s="44" t="s">
        <v>121</v>
      </c>
      <c r="V88" s="43">
        <f t="shared" si="4"/>
        <v>0</v>
      </c>
      <c r="W88" s="44" t="s">
        <v>111</v>
      </c>
      <c r="X88" s="44">
        <f t="shared" si="5"/>
        <v>0</v>
      </c>
      <c r="Y88" s="44" t="str">
        <f t="shared" si="2"/>
        <v>3"</v>
      </c>
      <c r="Z88" s="44" t="s">
        <v>118</v>
      </c>
      <c r="AA88" s="44" t="s">
        <v>118</v>
      </c>
      <c r="AB88" s="44" t="s">
        <v>112</v>
      </c>
      <c r="AC88" s="44" t="s">
        <v>118</v>
      </c>
      <c r="AD88" s="44" t="s">
        <v>118</v>
      </c>
      <c r="AE88" s="44" t="s">
        <v>122</v>
      </c>
      <c r="AF88" s="44" t="s">
        <v>118</v>
      </c>
      <c r="AG88" s="108" t="s">
        <v>118</v>
      </c>
    </row>
    <row r="89" spans="1:33" x14ac:dyDescent="0.15">
      <c r="A89" s="17"/>
      <c r="B89" s="17"/>
      <c r="C89" s="12"/>
      <c r="D89" s="147" t="s">
        <v>143</v>
      </c>
      <c r="E89" s="126"/>
      <c r="F89" s="126"/>
      <c r="G89" s="127"/>
      <c r="H89" s="130">
        <f>(G86*0.5)-(G86*0.5)-(G86*0.5)</f>
        <v>-1410</v>
      </c>
      <c r="I89" s="41"/>
      <c r="J89" s="41"/>
      <c r="K89" s="41"/>
      <c r="L89" s="41"/>
      <c r="M89" s="12"/>
      <c r="N89" s="12"/>
      <c r="O89" s="13"/>
      <c r="P89" s="14"/>
      <c r="Q89" s="109">
        <v>570</v>
      </c>
      <c r="R89" s="45">
        <f t="shared" si="6"/>
        <v>0</v>
      </c>
      <c r="S89" s="44">
        <v>2</v>
      </c>
      <c r="T89" s="44">
        <f t="shared" si="3"/>
        <v>0</v>
      </c>
      <c r="U89" s="44" t="s">
        <v>123</v>
      </c>
      <c r="V89" s="45">
        <f t="shared" si="4"/>
        <v>0</v>
      </c>
      <c r="W89" s="44" t="s">
        <v>111</v>
      </c>
      <c r="X89" s="44">
        <f t="shared" si="5"/>
        <v>0</v>
      </c>
      <c r="Y89" s="44" t="str">
        <f t="shared" si="2"/>
        <v>3"</v>
      </c>
      <c r="Z89" s="44" t="s">
        <v>118</v>
      </c>
      <c r="AA89" s="44" t="s">
        <v>118</v>
      </c>
      <c r="AB89" s="44" t="s">
        <v>112</v>
      </c>
      <c r="AC89" s="44" t="s">
        <v>118</v>
      </c>
      <c r="AD89" s="44" t="s">
        <v>122</v>
      </c>
      <c r="AE89" s="44" t="s">
        <v>122</v>
      </c>
      <c r="AF89" s="44" t="s">
        <v>118</v>
      </c>
      <c r="AG89" s="108" t="s">
        <v>122</v>
      </c>
    </row>
    <row r="90" spans="1:33" x14ac:dyDescent="0.15">
      <c r="A90" s="17"/>
      <c r="B90" s="17"/>
      <c r="C90" s="12"/>
      <c r="D90" s="125"/>
      <c r="E90" s="126"/>
      <c r="F90" s="126"/>
      <c r="G90" s="127"/>
      <c r="H90" s="130"/>
      <c r="I90" s="41"/>
      <c r="J90" s="41"/>
      <c r="K90" s="41"/>
      <c r="L90" s="41"/>
      <c r="M90" s="12"/>
      <c r="N90" s="12"/>
      <c r="O90" s="13"/>
      <c r="P90" s="14"/>
      <c r="Q90" s="109">
        <v>620</v>
      </c>
      <c r="R90" s="42">
        <f t="shared" si="6"/>
        <v>0</v>
      </c>
      <c r="S90" s="44">
        <v>2</v>
      </c>
      <c r="T90" s="44">
        <f t="shared" si="3"/>
        <v>0</v>
      </c>
      <c r="U90" s="44" t="s">
        <v>125</v>
      </c>
      <c r="V90" s="42">
        <f t="shared" si="4"/>
        <v>0</v>
      </c>
      <c r="W90" s="44" t="s">
        <v>114</v>
      </c>
      <c r="X90" s="44">
        <f t="shared" si="5"/>
        <v>0</v>
      </c>
      <c r="Y90" s="44" t="str">
        <f t="shared" si="2"/>
        <v>3"</v>
      </c>
      <c r="Z90" s="44" t="s">
        <v>118</v>
      </c>
      <c r="AA90" s="44" t="s">
        <v>122</v>
      </c>
      <c r="AB90" s="44" t="s">
        <v>118</v>
      </c>
      <c r="AC90" s="44" t="s">
        <v>118</v>
      </c>
      <c r="AD90" s="44" t="s">
        <v>122</v>
      </c>
      <c r="AE90" s="44" t="s">
        <v>122</v>
      </c>
      <c r="AF90" s="44" t="s">
        <v>122</v>
      </c>
      <c r="AG90" s="108" t="s">
        <v>122</v>
      </c>
    </row>
    <row r="91" spans="1:33" x14ac:dyDescent="0.15">
      <c r="A91" s="17"/>
      <c r="B91" s="17"/>
      <c r="C91" s="12"/>
      <c r="D91" s="125" t="s">
        <v>132</v>
      </c>
      <c r="E91" s="126"/>
      <c r="F91" s="126"/>
      <c r="G91" s="127">
        <f>L62</f>
        <v>0</v>
      </c>
      <c r="H91" s="130"/>
      <c r="I91" s="41"/>
      <c r="J91" s="41"/>
      <c r="K91" s="41"/>
      <c r="L91" s="41"/>
      <c r="M91" s="12"/>
      <c r="N91" s="12"/>
      <c r="O91" s="13"/>
      <c r="P91" s="14"/>
      <c r="Q91" s="109">
        <v>670</v>
      </c>
      <c r="R91" s="43">
        <f t="shared" si="6"/>
        <v>0</v>
      </c>
      <c r="S91" s="44">
        <v>2</v>
      </c>
      <c r="T91" s="44">
        <f t="shared" si="3"/>
        <v>0</v>
      </c>
      <c r="U91" s="44" t="s">
        <v>127</v>
      </c>
      <c r="V91" s="43">
        <f t="shared" si="4"/>
        <v>0</v>
      </c>
      <c r="W91" s="44" t="s">
        <v>114</v>
      </c>
      <c r="X91" s="44">
        <f t="shared" si="5"/>
        <v>0</v>
      </c>
      <c r="Y91" s="44" t="str">
        <f t="shared" si="2"/>
        <v>3 1/2"</v>
      </c>
      <c r="Z91" s="44" t="s">
        <v>122</v>
      </c>
      <c r="AA91" s="44" t="s">
        <v>122</v>
      </c>
      <c r="AB91" s="44" t="s">
        <v>118</v>
      </c>
      <c r="AC91" s="44" t="s">
        <v>122</v>
      </c>
      <c r="AD91" s="44" t="s">
        <v>122</v>
      </c>
      <c r="AE91" s="44" t="s">
        <v>129</v>
      </c>
      <c r="AF91" s="44" t="s">
        <v>122</v>
      </c>
      <c r="AG91" s="108" t="s">
        <v>122</v>
      </c>
    </row>
    <row r="92" spans="1:33" x14ac:dyDescent="0.15">
      <c r="A92" s="17"/>
      <c r="B92" s="17"/>
      <c r="C92" s="12"/>
      <c r="D92" s="125"/>
      <c r="E92" s="126"/>
      <c r="F92" s="126"/>
      <c r="G92" s="127" t="s">
        <v>133</v>
      </c>
      <c r="H92" s="130"/>
      <c r="I92" s="41"/>
      <c r="J92" s="41"/>
      <c r="K92" s="41"/>
      <c r="L92" s="41"/>
      <c r="M92" s="12"/>
      <c r="N92" s="12"/>
      <c r="O92" s="13"/>
      <c r="P92" s="14"/>
      <c r="Q92" s="109">
        <v>760</v>
      </c>
      <c r="R92" s="43">
        <f t="shared" si="6"/>
        <v>0</v>
      </c>
      <c r="S92" s="44">
        <v>2</v>
      </c>
      <c r="T92" s="44">
        <f t="shared" si="3"/>
        <v>0</v>
      </c>
      <c r="U92" s="44" t="s">
        <v>128</v>
      </c>
      <c r="V92" s="43">
        <f t="shared" si="4"/>
        <v>0</v>
      </c>
      <c r="W92" s="44" t="s">
        <v>114</v>
      </c>
      <c r="X92" s="44">
        <f t="shared" si="5"/>
        <v>0</v>
      </c>
      <c r="Y92" s="44" t="str">
        <f t="shared" si="2"/>
        <v>3 1/2"</v>
      </c>
      <c r="Z92" s="44" t="s">
        <v>122</v>
      </c>
      <c r="AA92" s="44" t="s">
        <v>122</v>
      </c>
      <c r="AB92" s="44" t="s">
        <v>122</v>
      </c>
      <c r="AC92" s="44" t="s">
        <v>122</v>
      </c>
      <c r="AD92" s="44" t="s">
        <v>129</v>
      </c>
      <c r="AE92" s="44" t="s">
        <v>129</v>
      </c>
      <c r="AF92" s="44" t="s">
        <v>122</v>
      </c>
      <c r="AG92" s="108" t="s">
        <v>129</v>
      </c>
    </row>
    <row r="93" spans="1:33" x14ac:dyDescent="0.15">
      <c r="A93" s="17"/>
      <c r="B93" s="17"/>
      <c r="C93" s="12"/>
      <c r="D93" s="125"/>
      <c r="E93" s="126"/>
      <c r="F93" s="126"/>
      <c r="G93" s="127"/>
      <c r="H93" s="130"/>
      <c r="I93" s="41"/>
      <c r="J93" s="41"/>
      <c r="K93" s="41"/>
      <c r="L93" s="41"/>
      <c r="M93" s="12"/>
      <c r="N93" s="12"/>
      <c r="O93" s="13"/>
      <c r="P93" s="14"/>
      <c r="Q93" s="109">
        <v>855</v>
      </c>
      <c r="R93" s="43">
        <f t="shared" si="6"/>
        <v>0</v>
      </c>
      <c r="S93" s="44">
        <v>3</v>
      </c>
      <c r="T93" s="44">
        <f t="shared" si="3"/>
        <v>0</v>
      </c>
      <c r="U93" s="44" t="s">
        <v>123</v>
      </c>
      <c r="V93" s="43">
        <f t="shared" si="4"/>
        <v>0</v>
      </c>
      <c r="W93" s="44" t="s">
        <v>116</v>
      </c>
      <c r="X93" s="44">
        <f t="shared" si="5"/>
        <v>0</v>
      </c>
      <c r="Y93" s="44" t="str">
        <f t="shared" si="2"/>
        <v>3"</v>
      </c>
      <c r="Z93" s="44" t="s">
        <v>118</v>
      </c>
      <c r="AA93" s="44" t="s">
        <v>122</v>
      </c>
      <c r="AB93" s="44" t="s">
        <v>112</v>
      </c>
      <c r="AC93" s="44" t="s">
        <v>118</v>
      </c>
      <c r="AD93" s="44" t="s">
        <v>122</v>
      </c>
      <c r="AE93" s="44" t="s">
        <v>122</v>
      </c>
      <c r="AF93" s="44" t="s">
        <v>118</v>
      </c>
      <c r="AG93" s="108" t="s">
        <v>122</v>
      </c>
    </row>
    <row r="94" spans="1:33" x14ac:dyDescent="0.15">
      <c r="A94" s="17"/>
      <c r="B94" s="17"/>
      <c r="C94" s="12"/>
      <c r="D94" s="125" t="s">
        <v>134</v>
      </c>
      <c r="E94" s="126"/>
      <c r="F94" s="126"/>
      <c r="G94" s="127"/>
      <c r="H94" s="130">
        <f>G91*0.25</f>
        <v>0</v>
      </c>
      <c r="I94" s="41"/>
      <c r="J94" s="41"/>
      <c r="K94" s="41"/>
      <c r="L94" s="41"/>
      <c r="M94" s="12"/>
      <c r="N94" s="12"/>
      <c r="O94" s="13"/>
      <c r="P94" s="14"/>
      <c r="Q94" s="109">
        <v>930</v>
      </c>
      <c r="R94" s="43">
        <f t="shared" si="6"/>
        <v>0</v>
      </c>
      <c r="S94" s="44">
        <v>3</v>
      </c>
      <c r="T94" s="44">
        <f t="shared" si="3"/>
        <v>0</v>
      </c>
      <c r="U94" s="44" t="s">
        <v>125</v>
      </c>
      <c r="V94" s="43">
        <f t="shared" si="4"/>
        <v>0</v>
      </c>
      <c r="W94" s="44" t="s">
        <v>116</v>
      </c>
      <c r="X94" s="44">
        <f t="shared" si="5"/>
        <v>0</v>
      </c>
      <c r="Y94" s="44" t="str">
        <f t="shared" si="2"/>
        <v>3"</v>
      </c>
      <c r="Z94" s="44" t="s">
        <v>118</v>
      </c>
      <c r="AA94" s="44" t="s">
        <v>122</v>
      </c>
      <c r="AB94" s="44" t="s">
        <v>118</v>
      </c>
      <c r="AC94" s="44" t="s">
        <v>118</v>
      </c>
      <c r="AD94" s="44" t="s">
        <v>122</v>
      </c>
      <c r="AE94" s="44" t="s">
        <v>122</v>
      </c>
      <c r="AF94" s="44" t="s">
        <v>122</v>
      </c>
      <c r="AG94" s="108" t="s">
        <v>122</v>
      </c>
    </row>
    <row r="95" spans="1:33" x14ac:dyDescent="0.15">
      <c r="A95" s="17"/>
      <c r="B95" s="17"/>
      <c r="C95" s="12"/>
      <c r="D95" s="125"/>
      <c r="E95" s="126"/>
      <c r="F95" s="126"/>
      <c r="G95" s="127"/>
      <c r="H95" s="130"/>
      <c r="I95" s="41"/>
      <c r="J95" s="41"/>
      <c r="K95" s="41"/>
      <c r="L95" s="41"/>
      <c r="M95" s="12"/>
      <c r="N95" s="12"/>
      <c r="O95" s="13"/>
      <c r="P95" s="14"/>
      <c r="Q95" s="109">
        <v>1005</v>
      </c>
      <c r="R95" s="45">
        <f t="shared" si="6"/>
        <v>0</v>
      </c>
      <c r="S95" s="44">
        <v>3</v>
      </c>
      <c r="T95" s="44">
        <f t="shared" si="3"/>
        <v>0</v>
      </c>
      <c r="U95" s="44" t="s">
        <v>127</v>
      </c>
      <c r="V95" s="45">
        <f t="shared" si="4"/>
        <v>0</v>
      </c>
      <c r="W95" s="44" t="s">
        <v>117</v>
      </c>
      <c r="X95" s="44">
        <f t="shared" si="5"/>
        <v>0</v>
      </c>
      <c r="Y95" s="44" t="str">
        <f t="shared" si="2"/>
        <v>3 1/2"</v>
      </c>
      <c r="Z95" s="44" t="s">
        <v>122</v>
      </c>
      <c r="AA95" s="44" t="s">
        <v>122</v>
      </c>
      <c r="AB95" s="44" t="s">
        <v>118</v>
      </c>
      <c r="AC95" s="44" t="s">
        <v>122</v>
      </c>
      <c r="AD95" s="44" t="s">
        <v>122</v>
      </c>
      <c r="AE95" s="44" t="s">
        <v>129</v>
      </c>
      <c r="AF95" s="44" t="s">
        <v>122</v>
      </c>
      <c r="AG95" s="108" t="s">
        <v>122</v>
      </c>
    </row>
    <row r="96" spans="1:33" x14ac:dyDescent="0.15">
      <c r="A96" s="17"/>
      <c r="B96" s="17"/>
      <c r="C96" s="12"/>
      <c r="D96" s="125"/>
      <c r="E96" s="126"/>
      <c r="F96" s="126"/>
      <c r="G96" s="127"/>
      <c r="H96" s="130"/>
      <c r="I96" s="41"/>
      <c r="J96" s="41"/>
      <c r="K96" s="41"/>
      <c r="L96" s="41"/>
      <c r="M96" s="12"/>
      <c r="N96" s="12"/>
      <c r="O96" s="13"/>
      <c r="P96" s="14"/>
      <c r="Q96" s="109">
        <v>1140</v>
      </c>
      <c r="R96" s="42">
        <f t="shared" si="6"/>
        <v>0</v>
      </c>
      <c r="S96" s="44">
        <v>3</v>
      </c>
      <c r="T96" s="44">
        <f t="shared" si="3"/>
        <v>0</v>
      </c>
      <c r="U96" s="44" t="s">
        <v>128</v>
      </c>
      <c r="V96" s="42">
        <f t="shared" si="4"/>
        <v>0</v>
      </c>
      <c r="W96" s="44" t="s">
        <v>117</v>
      </c>
      <c r="X96" s="44">
        <f t="shared" si="5"/>
        <v>0</v>
      </c>
      <c r="Y96" s="44" t="str">
        <f t="shared" si="2"/>
        <v>3 1/2"</v>
      </c>
      <c r="Z96" s="44" t="s">
        <v>122</v>
      </c>
      <c r="AA96" s="44" t="s">
        <v>122</v>
      </c>
      <c r="AB96" s="44" t="s">
        <v>122</v>
      </c>
      <c r="AC96" s="44" t="s">
        <v>122</v>
      </c>
      <c r="AD96" s="44" t="s">
        <v>129</v>
      </c>
      <c r="AE96" s="44" t="s">
        <v>129</v>
      </c>
      <c r="AF96" s="44" t="s">
        <v>122</v>
      </c>
      <c r="AG96" s="108" t="s">
        <v>129</v>
      </c>
    </row>
    <row r="97" spans="1:33" ht="11.25" thickBot="1" x14ac:dyDescent="0.2">
      <c r="A97" s="17"/>
      <c r="B97" s="17"/>
      <c r="C97" s="12"/>
      <c r="D97" s="125" t="s">
        <v>135</v>
      </c>
      <c r="E97" s="126"/>
      <c r="F97" s="126"/>
      <c r="G97" s="127"/>
      <c r="H97" s="130">
        <f>SUM(H81:H96)</f>
        <v>42810</v>
      </c>
      <c r="I97" s="41"/>
      <c r="J97" s="41"/>
      <c r="K97" s="41"/>
      <c r="L97" s="41"/>
      <c r="M97" s="12"/>
      <c r="N97" s="12"/>
      <c r="O97" s="13"/>
      <c r="P97" s="14"/>
      <c r="Q97" s="110">
        <v>1240</v>
      </c>
      <c r="R97" s="111">
        <f t="shared" si="6"/>
        <v>0</v>
      </c>
      <c r="S97" s="112">
        <v>4</v>
      </c>
      <c r="T97" s="112">
        <f t="shared" si="3"/>
        <v>0</v>
      </c>
      <c r="U97" s="112" t="s">
        <v>125</v>
      </c>
      <c r="V97" s="111">
        <f t="shared" si="4"/>
        <v>0</v>
      </c>
      <c r="W97" s="112" t="s">
        <v>119</v>
      </c>
      <c r="X97" s="112">
        <f t="shared" si="5"/>
        <v>0</v>
      </c>
      <c r="Y97" s="112" t="str">
        <f t="shared" si="2"/>
        <v>3"</v>
      </c>
      <c r="Z97" s="112" t="s">
        <v>118</v>
      </c>
      <c r="AA97" s="112" t="s">
        <v>122</v>
      </c>
      <c r="AB97" s="112" t="s">
        <v>118</v>
      </c>
      <c r="AC97" s="112" t="s">
        <v>118</v>
      </c>
      <c r="AD97" s="112" t="s">
        <v>122</v>
      </c>
      <c r="AE97" s="112" t="s">
        <v>122</v>
      </c>
      <c r="AF97" s="112" t="s">
        <v>122</v>
      </c>
      <c r="AG97" s="113" t="s">
        <v>122</v>
      </c>
    </row>
    <row r="98" spans="1:33" x14ac:dyDescent="0.15">
      <c r="A98" s="17"/>
      <c r="B98" s="17"/>
      <c r="C98" s="12"/>
      <c r="D98" s="125"/>
      <c r="E98" s="126"/>
      <c r="F98" s="126"/>
      <c r="G98" s="127"/>
      <c r="H98" s="130"/>
      <c r="I98" s="41"/>
      <c r="J98" s="41"/>
      <c r="K98" s="41"/>
      <c r="L98" s="41"/>
      <c r="M98" s="12"/>
      <c r="N98" s="12"/>
      <c r="O98" s="13"/>
      <c r="P98" s="14"/>
      <c r="Q98" s="15"/>
      <c r="R98" s="15" t="str">
        <f>IF(R72&gt;0,R72,IF(R73&gt;0,R73,IF(R74&gt;0,R74,IF(R75&gt;0,R75,IF(R76&gt;0,R76,IF(R77&gt;0,R77,IF(R77=0,0)))))))</f>
        <v>#3</v>
      </c>
      <c r="S98" s="16"/>
      <c r="T98" s="15">
        <f>IF(T72&gt;0,T72,IF(T73&gt;0,T73,IF(T74&gt;0,T74,IF(T75&gt;0,T75,IF(T76&gt;0,T76,IF(T77&gt;0,T77,IF(T77=0,0)))))))</f>
        <v>1</v>
      </c>
      <c r="U98" s="16"/>
      <c r="V98" s="15" t="str">
        <f>IF(V72&gt;0,V72,IF(V73&gt;0,V73,IF(V74&gt;0,V74,IF(V75&gt;0,V75,IF(V76&gt;0,V76,IF(V77&gt;0,V77,IF(V77=0,0)))))))</f>
        <v>#8</v>
      </c>
      <c r="W98" s="16"/>
      <c r="X98" s="15" t="str">
        <f>IF(X72&gt;0,X72,IF(X73&gt;0,X73,IF(X74&gt;0,X74,IF(X75&gt;0,X75,IF(X76&gt;0,X76,IF(X77&gt;0,X77,IF(X77=0,0)))))))</f>
        <v>1 1/4"</v>
      </c>
      <c r="Y98" s="14"/>
      <c r="Z98" s="12"/>
      <c r="AA98" s="12"/>
      <c r="AB98" s="12"/>
      <c r="AC98" s="12"/>
      <c r="AD98" s="12"/>
      <c r="AE98" s="12"/>
      <c r="AF98" s="12"/>
      <c r="AG98" s="12"/>
    </row>
    <row r="99" spans="1:33" x14ac:dyDescent="0.15">
      <c r="A99" s="17"/>
      <c r="B99" s="17"/>
      <c r="C99" s="12"/>
      <c r="D99" s="125" t="s">
        <v>136</v>
      </c>
      <c r="E99" s="131">
        <f>D13</f>
        <v>0</v>
      </c>
      <c r="F99" s="126"/>
      <c r="G99" s="127"/>
      <c r="H99" s="130">
        <f>H97*(E99/100)</f>
        <v>0</v>
      </c>
      <c r="I99" s="41"/>
      <c r="J99" s="41"/>
      <c r="K99" s="41"/>
      <c r="L99" s="41"/>
      <c r="M99" s="12"/>
      <c r="N99" s="12"/>
      <c r="O99" s="13"/>
      <c r="P99" s="14"/>
      <c r="Q99" s="15"/>
      <c r="R99" s="15">
        <f>IF(R78&gt;0,R78,IF(R79&gt;0,R79,IF(R80&gt;0,R80,IF(R81&gt;0,R81,IF(R82&gt;0,R82,IF(R83&gt;0,R83,IF(R83=0,0)))))))</f>
        <v>0</v>
      </c>
      <c r="S99" s="16"/>
      <c r="T99" s="15">
        <f>IF(T78&gt;0,T78,IF(T79&gt;0,T79,IF(T80&gt;0,T80,IF(T81&gt;0,T81,IF(T82&gt;0,T82,IF(T83&gt;0,T83,IF(T83=0,0)))))))</f>
        <v>0</v>
      </c>
      <c r="U99" s="16"/>
      <c r="V99" s="15">
        <f>IF(V78&gt;0,V78,IF(V79&gt;0,V79,IF(V80&gt;0,V80,IF(V81&gt;0,V81,IF(V82&gt;0,V82,IF(V83&gt;0,V83,IF(V83=0,0)))))))</f>
        <v>0</v>
      </c>
      <c r="W99" s="16"/>
      <c r="X99" s="15">
        <f>IF(X78&gt;0,X78,IF(X79&gt;0,X79,IF(X80&gt;0,X80,IF(X81&gt;0,X81,IF(X82&gt;0,X82,IF(X83&gt;0,X83,IF(X83=0,0)))))))</f>
        <v>0</v>
      </c>
      <c r="Y99" s="14"/>
      <c r="Z99" s="12"/>
      <c r="AA99" s="12"/>
      <c r="AB99" s="12"/>
      <c r="AC99" s="12"/>
      <c r="AD99" s="12"/>
      <c r="AE99" s="12"/>
      <c r="AF99" s="12"/>
      <c r="AG99" s="12"/>
    </row>
    <row r="100" spans="1:33" x14ac:dyDescent="0.15">
      <c r="A100" s="17"/>
      <c r="B100" s="17"/>
      <c r="C100" s="12"/>
      <c r="D100" s="125"/>
      <c r="E100" s="126"/>
      <c r="F100" s="126"/>
      <c r="G100" s="127"/>
      <c r="H100" s="130"/>
      <c r="I100" s="41"/>
      <c r="J100" s="41"/>
      <c r="K100" s="41"/>
      <c r="L100" s="41"/>
      <c r="M100" s="12"/>
      <c r="N100" s="12"/>
      <c r="O100" s="13"/>
      <c r="P100" s="14"/>
      <c r="Q100" s="15"/>
      <c r="R100" s="15">
        <f>IF(R84&gt;0,R84,IF(R85&gt;0,R85,IF(R86&gt;0,R86,IF(R87&gt;0,R87,IF(R88&gt;0,R88,IF(R89&gt;0,R89,IF(R89=0,0)))))))</f>
        <v>0</v>
      </c>
      <c r="S100" s="16"/>
      <c r="T100" s="15">
        <f>IF(T84&gt;0,T84,IF(T85&gt;0,T85,IF(T86&gt;0,T86,IF(T87&gt;0,T87,IF(T88&gt;0,T88,IF(T89&gt;0,T89,IF(T89=0,0)))))))</f>
        <v>0</v>
      </c>
      <c r="U100" s="16"/>
      <c r="V100" s="15">
        <f>IF(V84&gt;0,V84,IF(V85&gt;0,V85,IF(V86&gt;0,V86,IF(V87&gt;0,V87,IF(V88&gt;0,V88,IF(V89&gt;0,V89,IF(V89=0,0)))))))</f>
        <v>0</v>
      </c>
      <c r="W100" s="16"/>
      <c r="X100" s="15">
        <f>IF(X84&gt;0,X84,IF(X85&gt;0,X85,IF(X86&gt;0,X86,IF(X87&gt;0,X87,IF(X88&gt;0,X88,IF(X89&gt;0,X89,IF(X89=0,0)))))))</f>
        <v>0</v>
      </c>
      <c r="Y100" s="14"/>
      <c r="Z100" s="12"/>
      <c r="AA100" s="12"/>
      <c r="AB100" s="12"/>
      <c r="AC100" s="12"/>
      <c r="AD100" s="12"/>
      <c r="AE100" s="12"/>
      <c r="AF100" s="12"/>
      <c r="AG100" s="12"/>
    </row>
    <row r="101" spans="1:33" x14ac:dyDescent="0.15">
      <c r="A101" s="17"/>
      <c r="B101" s="17"/>
      <c r="C101" s="12"/>
      <c r="D101" s="125" t="s">
        <v>18</v>
      </c>
      <c r="E101" s="126"/>
      <c r="F101" s="126"/>
      <c r="G101" s="127"/>
      <c r="H101" s="128">
        <f>H97+H99</f>
        <v>42810</v>
      </c>
      <c r="I101" s="41"/>
      <c r="J101" s="41"/>
      <c r="K101" s="41"/>
      <c r="L101" s="41"/>
      <c r="M101" s="12"/>
      <c r="N101" s="12"/>
      <c r="O101" s="13"/>
      <c r="P101" s="14"/>
      <c r="Q101" s="15"/>
      <c r="R101" s="15">
        <f>IF(R90&gt;0,R90,IF(R91&gt;0,R91,IF(R92&gt;0,R92,IF(R93&gt;0,R93,IF(R94&gt;0,R94,IF(R95&gt;0,R95,IF(R95=0,0)))))))</f>
        <v>0</v>
      </c>
      <c r="S101" s="16"/>
      <c r="T101" s="15">
        <f>IF(T90&gt;0,T90,IF(T91&gt;0,T91,IF(T92&gt;0,T92,IF(T93&gt;0,T93,IF(T94&gt;0,T94,IF(T95&gt;0,T95,IF(T95=0,0)))))))</f>
        <v>0</v>
      </c>
      <c r="U101" s="16"/>
      <c r="V101" s="15">
        <f>IF(V90&gt;0,V90,IF(V91&gt;0,V91,IF(V92&gt;0,V92,IF(V93&gt;0,V93,IF(V94&gt;0,V94,IF(V95&gt;0,V95,IF(V95=0,0)))))))</f>
        <v>0</v>
      </c>
      <c r="W101" s="16"/>
      <c r="X101" s="15">
        <f>IF(X90&gt;0,X90,IF(X91&gt;0,X91,IF(X92&gt;0,X92,IF(X93&gt;0,X93,IF(X94&gt;0,X94,IF(X95&gt;0,X95,IF(X95=0,0)))))))</f>
        <v>0</v>
      </c>
      <c r="Y101" s="14"/>
      <c r="Z101" s="12"/>
      <c r="AA101" s="12"/>
      <c r="AB101" s="12"/>
      <c r="AC101" s="12"/>
      <c r="AD101" s="16"/>
      <c r="AE101" s="12"/>
      <c r="AF101" s="12"/>
      <c r="AG101" s="12"/>
    </row>
    <row r="102" spans="1:33" x14ac:dyDescent="0.15">
      <c r="A102" s="17"/>
      <c r="B102" s="17"/>
      <c r="C102" s="12"/>
      <c r="D102" s="125"/>
      <c r="E102" s="126"/>
      <c r="F102" s="126"/>
      <c r="G102" s="132"/>
      <c r="H102" s="133"/>
      <c r="I102" s="41"/>
      <c r="J102" s="41"/>
      <c r="K102" s="41"/>
      <c r="L102" s="41"/>
      <c r="M102" s="12"/>
      <c r="N102" s="12"/>
      <c r="O102" s="13"/>
      <c r="P102" s="14"/>
      <c r="Q102" s="15"/>
      <c r="R102" s="15">
        <f>IF(R96&gt;0,R96,IF(R97&gt;0,R97,IF(R97=0,0)))</f>
        <v>0</v>
      </c>
      <c r="S102" s="16"/>
      <c r="T102" s="15">
        <f>IF(T96&gt;0,T96,IF(T97&gt;0,T97,IF(T97=0,0)))</f>
        <v>0</v>
      </c>
      <c r="U102" s="16"/>
      <c r="V102" s="15">
        <f>IF(V96&gt;0,V96,IF(V97&gt;0,V97,IF(V97=0,0)))</f>
        <v>0</v>
      </c>
      <c r="W102" s="16"/>
      <c r="X102" s="15">
        <f>IF(X96&gt;0,X96,IF(X97&gt;0,X97,IF(X97=0,0)))</f>
        <v>0</v>
      </c>
      <c r="Y102" s="14"/>
      <c r="Z102" s="12"/>
      <c r="AA102" s="12"/>
      <c r="AB102" s="12"/>
      <c r="AC102" s="12"/>
      <c r="AD102" s="16"/>
      <c r="AE102" s="16"/>
      <c r="AF102" s="12"/>
      <c r="AG102" s="16"/>
    </row>
    <row r="103" spans="1:33" x14ac:dyDescent="0.15">
      <c r="A103" s="17"/>
      <c r="B103" s="17"/>
      <c r="C103" s="12"/>
      <c r="D103" s="125" t="s">
        <v>81</v>
      </c>
      <c r="E103" s="126"/>
      <c r="F103" s="126"/>
      <c r="G103" s="132"/>
      <c r="H103" s="133"/>
      <c r="I103" s="41"/>
      <c r="J103" s="41"/>
      <c r="K103" s="41"/>
      <c r="L103" s="41"/>
      <c r="M103" s="12"/>
      <c r="N103" s="12"/>
      <c r="O103" s="13"/>
      <c r="P103" s="14"/>
      <c r="Q103" s="15"/>
      <c r="R103" s="15"/>
      <c r="S103" s="16"/>
      <c r="T103" s="15"/>
      <c r="U103" s="16"/>
      <c r="V103" s="15"/>
      <c r="W103" s="16"/>
      <c r="X103" s="15"/>
      <c r="Y103" s="14"/>
      <c r="Z103" s="12"/>
      <c r="AA103" s="12"/>
      <c r="AB103" s="12"/>
      <c r="AC103" s="16"/>
      <c r="AD103" s="12"/>
      <c r="AE103" s="16"/>
      <c r="AF103" s="16"/>
      <c r="AG103" s="16"/>
    </row>
    <row r="104" spans="1:33" x14ac:dyDescent="0.15">
      <c r="A104" s="17"/>
      <c r="B104" s="17"/>
      <c r="C104" s="12"/>
      <c r="D104" s="134"/>
      <c r="E104" s="135"/>
      <c r="F104" s="126"/>
      <c r="G104" s="132" t="s">
        <v>137</v>
      </c>
      <c r="H104" s="136">
        <f>H101/D2</f>
        <v>178.375</v>
      </c>
      <c r="I104" s="41"/>
      <c r="J104" s="41"/>
      <c r="K104" s="41"/>
      <c r="L104" s="41"/>
      <c r="M104" s="12"/>
      <c r="N104" s="12"/>
      <c r="O104" s="13"/>
      <c r="P104" s="14"/>
      <c r="Q104" s="15"/>
      <c r="R104" s="15" t="str">
        <f>IF(R98&gt;0,R98,IF(R99&gt;0,R99,IF(R100&gt;0,R100,IF(R101&gt;0,R101,IF(R102&gt;0,R102)))))</f>
        <v>#3</v>
      </c>
      <c r="S104" s="16"/>
      <c r="T104" s="15">
        <f>IF(T98&gt;0,T98,IF(T99&gt;0,T99,IF(T100&gt;0,T100,IF(T101&gt;0,T101,IF(T102&gt;0,T102)))))</f>
        <v>1</v>
      </c>
      <c r="U104" s="16"/>
      <c r="V104" s="15" t="str">
        <f>IF(V98&gt;0,V98,IF(V99&gt;0,V99,IF(V100&gt;0,V100,IF(V101&gt;0,V101,IF(V102&gt;0,V102,IF(V102=0,"NONE"))))))</f>
        <v>#8</v>
      </c>
      <c r="W104" s="16"/>
      <c r="X104" s="15" t="str">
        <f>IF(X98&gt;0,X98,IF(X99&gt;0,X99,IF(X100&gt;0,X100,IF(X101&gt;0,X101,IF(X102&gt;0,X102,IF(X102=0,"NONE"))))))</f>
        <v>1 1/4"</v>
      </c>
      <c r="Y104" s="14"/>
      <c r="Z104" s="16"/>
      <c r="AA104" s="16"/>
      <c r="AB104" s="12"/>
      <c r="AC104" s="16"/>
      <c r="AD104" s="12"/>
      <c r="AE104" s="12"/>
      <c r="AF104" s="16"/>
      <c r="AG104" s="12"/>
    </row>
    <row r="105" spans="1:33" ht="11.25" thickBot="1" x14ac:dyDescent="0.2">
      <c r="A105" s="17"/>
      <c r="B105" s="17"/>
      <c r="C105" s="12"/>
      <c r="D105" s="137"/>
      <c r="E105" s="77"/>
      <c r="F105" s="77"/>
      <c r="G105" s="138"/>
      <c r="H105" s="139"/>
      <c r="I105" s="41"/>
      <c r="J105" s="41"/>
      <c r="K105" s="41"/>
      <c r="L105" s="41"/>
      <c r="M105" s="12"/>
      <c r="N105" s="12"/>
      <c r="O105" s="13"/>
      <c r="P105" s="14"/>
      <c r="Q105" s="15"/>
      <c r="R105" s="15"/>
      <c r="S105" s="16"/>
      <c r="T105" s="16"/>
      <c r="U105" s="16"/>
      <c r="V105" s="16"/>
      <c r="W105" s="16"/>
      <c r="X105" s="16"/>
      <c r="Y105" s="14"/>
      <c r="Z105" s="16"/>
      <c r="AA105" s="16"/>
      <c r="AB105" s="16"/>
      <c r="AC105" s="12"/>
      <c r="AD105" s="12"/>
      <c r="AE105" s="12"/>
      <c r="AF105" s="12"/>
      <c r="AG105" s="12"/>
    </row>
    <row r="106" spans="1:33" x14ac:dyDescent="0.15">
      <c r="A106" s="17"/>
      <c r="B106" s="17"/>
      <c r="C106" s="12"/>
      <c r="D106" s="14"/>
      <c r="E106" s="12"/>
      <c r="F106" s="12"/>
      <c r="G106" s="41"/>
      <c r="H106" s="41"/>
      <c r="I106" s="41"/>
      <c r="J106" s="41"/>
      <c r="K106" s="41"/>
      <c r="L106" s="41"/>
      <c r="M106" s="12"/>
      <c r="N106" s="12"/>
      <c r="O106" s="13"/>
      <c r="P106" s="14"/>
      <c r="Q106" s="15"/>
      <c r="R106" s="15"/>
      <c r="S106" s="16"/>
      <c r="T106" s="16"/>
      <c r="U106" s="16"/>
      <c r="V106" s="16"/>
      <c r="W106" s="16"/>
      <c r="X106" s="16"/>
      <c r="Y106" s="14"/>
      <c r="Z106" s="12"/>
      <c r="AA106" s="12"/>
      <c r="AB106" s="16"/>
      <c r="AC106" s="12"/>
      <c r="AD106" s="12"/>
      <c r="AE106" s="12"/>
      <c r="AF106" s="12"/>
      <c r="AG106" s="12"/>
    </row>
    <row r="107" spans="1:33" x14ac:dyDescent="0.15">
      <c r="D107" s="14"/>
      <c r="E107" s="12"/>
      <c r="F107" s="12"/>
      <c r="G107" s="41"/>
      <c r="H107" s="41"/>
    </row>
    <row r="108" spans="1:33" x14ac:dyDescent="0.15">
      <c r="D108" s="14" t="s">
        <v>144</v>
      </c>
      <c r="E108" s="148">
        <v>43343</v>
      </c>
      <c r="F108" s="12"/>
      <c r="G108" s="41"/>
      <c r="H108" s="41"/>
    </row>
    <row r="109" spans="1:33" x14ac:dyDescent="0.15">
      <c r="D109" s="14"/>
      <c r="E109" s="12"/>
      <c r="F109" s="12"/>
      <c r="G109" s="41"/>
      <c r="H109" s="41"/>
    </row>
    <row r="110" spans="1:33" x14ac:dyDescent="0.15">
      <c r="D110" s="14"/>
      <c r="E110" s="12"/>
      <c r="F110" s="12"/>
      <c r="G110" s="41"/>
      <c r="H110" s="41"/>
    </row>
    <row r="111" spans="1:33" x14ac:dyDescent="0.15">
      <c r="D111" s="14"/>
      <c r="E111" s="12"/>
      <c r="F111" s="12"/>
      <c r="G111" s="41"/>
      <c r="H111" s="41"/>
    </row>
    <row r="112" spans="1:33" x14ac:dyDescent="0.15">
      <c r="D112" s="14"/>
      <c r="E112" s="12"/>
      <c r="F112" s="12"/>
      <c r="G112" s="41"/>
      <c r="H112" s="41"/>
    </row>
  </sheetData>
  <pageMargins left="0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3PHT</vt:lpstr>
      <vt:lpstr>1PHT</vt:lpstr>
      <vt:lpstr>'3PHT'!Database</vt:lpstr>
      <vt:lpstr>Database</vt:lpstr>
      <vt:lpstr>'3PHT'!EVEN_CIRCUITS</vt:lpstr>
      <vt:lpstr>EVEN_CIRCUITS</vt:lpstr>
      <vt:lpstr>'3PHT'!GENERAL_INFO</vt:lpstr>
      <vt:lpstr>GENERAL_INFO</vt:lpstr>
      <vt:lpstr>'3PHT'!LOAD_CALCULATIONS</vt:lpstr>
      <vt:lpstr>LOAD_CALCULATIONS</vt:lpstr>
      <vt:lpstr>'3PHT'!ODD_CIRCUITS</vt:lpstr>
      <vt:lpstr>ODD_CIRCUITS</vt:lpstr>
      <vt:lpstr>'3PHT'!Panel</vt:lpstr>
      <vt:lpstr>Panel</vt:lpstr>
      <vt:lpstr>'3PHT'!Print_Area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Siemen</dc:creator>
  <cp:lastModifiedBy>Michelle Humphries</cp:lastModifiedBy>
  <dcterms:created xsi:type="dcterms:W3CDTF">2015-10-14T12:22:15Z</dcterms:created>
  <dcterms:modified xsi:type="dcterms:W3CDTF">2022-09-01T16:09:14Z</dcterms:modified>
</cp:coreProperties>
</file>